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0F06D9D-524D-4658-BE31-282FAEB5E0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ổng " sheetId="2" r:id="rId1"/>
    <sheet name="Chi tiết 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5" i="2"/>
  <c r="Q23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Q20" i="2" s="1"/>
  <c r="D21" i="2"/>
  <c r="D22" i="2"/>
  <c r="D23" i="2"/>
  <c r="D24" i="2"/>
  <c r="D25" i="2"/>
  <c r="D26" i="2"/>
  <c r="D27" i="2"/>
  <c r="D5" i="2"/>
  <c r="C5" i="2"/>
  <c r="AL5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4" i="1"/>
  <c r="AJ53" i="1"/>
  <c r="AJ55" i="1"/>
  <c r="E27" i="2" s="1"/>
  <c r="AJ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4" i="1"/>
  <c r="AI53" i="1"/>
  <c r="AI55" i="1"/>
  <c r="AI33" i="1"/>
  <c r="AJ5" i="1"/>
  <c r="AJ6" i="1"/>
  <c r="E7" i="2" s="1"/>
  <c r="AJ7" i="1"/>
  <c r="E8" i="2" s="1"/>
  <c r="AJ8" i="1"/>
  <c r="AJ9" i="1"/>
  <c r="AJ10" i="1"/>
  <c r="AJ11" i="1"/>
  <c r="E12" i="2" s="1"/>
  <c r="AJ12" i="1"/>
  <c r="AJ13" i="1"/>
  <c r="E14" i="2" s="1"/>
  <c r="AJ14" i="1"/>
  <c r="E15" i="2" s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4" i="1"/>
  <c r="H25" i="2"/>
  <c r="E16" i="2"/>
  <c r="E17" i="2"/>
  <c r="E18" i="2"/>
  <c r="E19" i="2"/>
  <c r="E20" i="2"/>
  <c r="F27" i="2"/>
  <c r="AH5" i="1"/>
  <c r="AH6" i="1"/>
  <c r="C7" i="2" s="1"/>
  <c r="AH7" i="1"/>
  <c r="AH8" i="1"/>
  <c r="AH9" i="1"/>
  <c r="C10" i="2" s="1"/>
  <c r="AH10" i="1"/>
  <c r="AH11" i="1"/>
  <c r="C12" i="2" s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S27" i="1"/>
  <c r="AH55" i="1"/>
  <c r="AK55" i="1"/>
  <c r="S56" i="1"/>
  <c r="AM24" i="1"/>
  <c r="AH35" i="1"/>
  <c r="AH38" i="1"/>
  <c r="AH40" i="1"/>
  <c r="AH41" i="1"/>
  <c r="AH43" i="1"/>
  <c r="AH44" i="1"/>
  <c r="AH46" i="1"/>
  <c r="AH47" i="1"/>
  <c r="C19" i="2" s="1"/>
  <c r="J19" i="2" s="1"/>
  <c r="P19" i="2" s="1"/>
  <c r="AH48" i="1"/>
  <c r="C20" i="2" s="1"/>
  <c r="AH50" i="1"/>
  <c r="AH51" i="1"/>
  <c r="AH52" i="1"/>
  <c r="AH54" i="1"/>
  <c r="AH53" i="1"/>
  <c r="AM54" i="1"/>
  <c r="R56" i="1"/>
  <c r="P27" i="1"/>
  <c r="P56" i="1"/>
  <c r="N27" i="1"/>
  <c r="Q21" i="2" l="1"/>
  <c r="C16" i="2"/>
  <c r="Q22" i="2"/>
  <c r="Q14" i="2"/>
  <c r="AL43" i="1"/>
  <c r="AL46" i="1"/>
  <c r="Q13" i="2"/>
  <c r="C25" i="2"/>
  <c r="C24" i="2"/>
  <c r="C22" i="2"/>
  <c r="E11" i="2"/>
  <c r="E9" i="2"/>
  <c r="C13" i="2"/>
  <c r="C27" i="2"/>
  <c r="C26" i="2"/>
  <c r="C23" i="2"/>
  <c r="E13" i="2"/>
  <c r="E10" i="2"/>
  <c r="Q6" i="2"/>
  <c r="Q11" i="2"/>
  <c r="Q9" i="2"/>
  <c r="Q10" i="2"/>
  <c r="Q16" i="2"/>
  <c r="C15" i="2"/>
  <c r="C18" i="2"/>
  <c r="E6" i="2"/>
  <c r="AL55" i="1"/>
  <c r="E22" i="2"/>
  <c r="E26" i="2"/>
  <c r="E21" i="2"/>
  <c r="E23" i="2"/>
  <c r="E24" i="2"/>
  <c r="E25" i="2"/>
  <c r="Q19" i="2"/>
  <c r="Q17" i="2"/>
  <c r="G27" i="2"/>
  <c r="I27" i="2" s="1"/>
  <c r="AL54" i="1"/>
  <c r="K56" i="1"/>
  <c r="D34" i="1" l="1"/>
  <c r="D36" i="1" l="1"/>
  <c r="AH36" i="1" s="1"/>
  <c r="C8" i="2" s="1"/>
  <c r="K27" i="1" l="1"/>
  <c r="AK5" i="1"/>
  <c r="AK6" i="1"/>
  <c r="AK7" i="1"/>
  <c r="AK8" i="1"/>
  <c r="AK9" i="1"/>
  <c r="AK10" i="1"/>
  <c r="AK11" i="1"/>
  <c r="AK12" i="1"/>
  <c r="AK13" i="1"/>
  <c r="AK14" i="1"/>
  <c r="F15" i="2" s="1"/>
  <c r="G15" i="2" s="1"/>
  <c r="I15" i="2" s="1"/>
  <c r="AK15" i="1"/>
  <c r="AK16" i="1"/>
  <c r="AK17" i="1"/>
  <c r="F18" i="2" s="1"/>
  <c r="G18" i="2" s="1"/>
  <c r="I18" i="2" s="1"/>
  <c r="AK18" i="1"/>
  <c r="AK19" i="1"/>
  <c r="AK20" i="1"/>
  <c r="AK21" i="1"/>
  <c r="AK22" i="1"/>
  <c r="AK23" i="1"/>
  <c r="AK24" i="1"/>
  <c r="F25" i="2" s="1"/>
  <c r="G25" i="2" s="1"/>
  <c r="I25" i="2" s="1"/>
  <c r="AK25" i="1"/>
  <c r="AL18" i="1" l="1"/>
  <c r="AL25" i="1"/>
  <c r="AL23" i="1"/>
  <c r="AL13" i="1"/>
  <c r="AL16" i="1"/>
  <c r="AL14" i="1"/>
  <c r="AL17" i="1"/>
  <c r="AL19" i="1"/>
  <c r="AL22" i="1"/>
  <c r="AL24" i="1"/>
  <c r="AL21" i="1"/>
  <c r="AL20" i="1"/>
  <c r="AL15" i="1"/>
  <c r="P7" i="2"/>
  <c r="P8" i="2"/>
  <c r="P12" i="2"/>
  <c r="AH4" i="1"/>
  <c r="I45" i="1"/>
  <c r="AH45" i="1" s="1"/>
  <c r="C17" i="2" s="1"/>
  <c r="I37" i="1"/>
  <c r="I34" i="1"/>
  <c r="AH34" i="1" s="1"/>
  <c r="C6" i="2" s="1"/>
  <c r="I33" i="1"/>
  <c r="H49" i="1"/>
  <c r="AH49" i="1" s="1"/>
  <c r="C21" i="2" s="1"/>
  <c r="H42" i="1"/>
  <c r="AH42" i="1" s="1"/>
  <c r="C14" i="2" s="1"/>
  <c r="H37" i="1"/>
  <c r="AH37" i="1" s="1"/>
  <c r="C9" i="2" s="1"/>
  <c r="D39" i="1"/>
  <c r="AH39" i="1" s="1"/>
  <c r="C11" i="2" s="1"/>
  <c r="AG56" i="1" l="1"/>
  <c r="AK33" i="1" l="1"/>
  <c r="AK4" i="1"/>
  <c r="AG27" i="1"/>
  <c r="F5" i="2" l="1"/>
  <c r="AK39" i="1"/>
  <c r="F11" i="2" s="1"/>
  <c r="G11" i="2" s="1"/>
  <c r="I11" i="2" s="1"/>
  <c r="AL39" i="1" l="1"/>
  <c r="AN39" i="1" s="1"/>
  <c r="AL10" i="1"/>
  <c r="AN10" i="1" s="1"/>
  <c r="AE27" i="1"/>
  <c r="C27" i="1" l="1"/>
  <c r="D27" i="1"/>
  <c r="E27" i="1"/>
  <c r="F27" i="1"/>
  <c r="G27" i="1"/>
  <c r="H27" i="1"/>
  <c r="I27" i="1"/>
  <c r="J27" i="1"/>
  <c r="L27" i="1"/>
  <c r="O27" i="1"/>
  <c r="Q27" i="1"/>
  <c r="R27" i="1"/>
  <c r="T27" i="1"/>
  <c r="U27" i="1"/>
  <c r="V27" i="1"/>
  <c r="W27" i="1"/>
  <c r="X27" i="1"/>
  <c r="Y27" i="1"/>
  <c r="Z27" i="1"/>
  <c r="AA27" i="1"/>
  <c r="AB27" i="1"/>
  <c r="AC27" i="1"/>
  <c r="G56" i="1" l="1"/>
  <c r="M7" i="2"/>
  <c r="M8" i="2"/>
  <c r="O56" i="1" l="1"/>
  <c r="L56" i="1"/>
  <c r="AN25" i="1" l="1"/>
  <c r="AN27" i="1"/>
  <c r="AK57" i="1"/>
  <c r="AK53" i="1"/>
  <c r="F26" i="2" s="1"/>
  <c r="G26" i="2" s="1"/>
  <c r="I26" i="2" s="1"/>
  <c r="AK52" i="1"/>
  <c r="F24" i="2" s="1"/>
  <c r="G24" i="2" s="1"/>
  <c r="I24" i="2" s="1"/>
  <c r="AK51" i="1"/>
  <c r="F23" i="2" s="1"/>
  <c r="G23" i="2" s="1"/>
  <c r="I23" i="2" s="1"/>
  <c r="AK50" i="1"/>
  <c r="F22" i="2" s="1"/>
  <c r="G22" i="2" s="1"/>
  <c r="I22" i="2" s="1"/>
  <c r="AK49" i="1"/>
  <c r="F21" i="2" s="1"/>
  <c r="G21" i="2" s="1"/>
  <c r="I21" i="2" s="1"/>
  <c r="AK48" i="1"/>
  <c r="F20" i="2" s="1"/>
  <c r="G20" i="2" s="1"/>
  <c r="I20" i="2" s="1"/>
  <c r="AK47" i="1"/>
  <c r="F19" i="2" s="1"/>
  <c r="G19" i="2" s="1"/>
  <c r="I19" i="2" s="1"/>
  <c r="AK45" i="1"/>
  <c r="F17" i="2" s="1"/>
  <c r="G17" i="2" s="1"/>
  <c r="I17" i="2" s="1"/>
  <c r="AK44" i="1"/>
  <c r="F16" i="2" s="1"/>
  <c r="G16" i="2" s="1"/>
  <c r="I16" i="2" s="1"/>
  <c r="AK42" i="1"/>
  <c r="F14" i="2" s="1"/>
  <c r="G14" i="2" s="1"/>
  <c r="I14" i="2" s="1"/>
  <c r="AK41" i="1"/>
  <c r="F13" i="2" s="1"/>
  <c r="G13" i="2" s="1"/>
  <c r="I13" i="2" s="1"/>
  <c r="AK40" i="1"/>
  <c r="F12" i="2" s="1"/>
  <c r="G12" i="2" s="1"/>
  <c r="I12" i="2" s="1"/>
  <c r="AK38" i="1"/>
  <c r="F10" i="2" s="1"/>
  <c r="G10" i="2" s="1"/>
  <c r="I10" i="2" s="1"/>
  <c r="AK37" i="1"/>
  <c r="F9" i="2" s="1"/>
  <c r="G9" i="2" s="1"/>
  <c r="I9" i="2" s="1"/>
  <c r="AK36" i="1"/>
  <c r="F8" i="2" s="1"/>
  <c r="G8" i="2" s="1"/>
  <c r="I8" i="2" s="1"/>
  <c r="AK35" i="1"/>
  <c r="F7" i="2" s="1"/>
  <c r="G7" i="2" s="1"/>
  <c r="I7" i="2" s="1"/>
  <c r="AK34" i="1"/>
  <c r="F6" i="2" s="1"/>
  <c r="M27" i="1"/>
  <c r="G6" i="2" l="1"/>
  <c r="I6" i="2" s="1"/>
  <c r="F28" i="2"/>
  <c r="O12" i="2"/>
  <c r="O18" i="2"/>
  <c r="O13" i="2"/>
  <c r="O17" i="2"/>
  <c r="O19" i="2"/>
  <c r="O20" i="2"/>
  <c r="O16" i="2"/>
  <c r="O15" i="2"/>
  <c r="O14" i="2"/>
  <c r="O10" i="2"/>
  <c r="O9" i="2"/>
  <c r="O5" i="2"/>
  <c r="AL4" i="1"/>
  <c r="O22" i="2"/>
  <c r="O23" i="2"/>
  <c r="AJ57" i="1"/>
  <c r="AI57" i="1"/>
  <c r="AH57" i="1"/>
  <c r="AL50" i="1"/>
  <c r="AL49" i="1"/>
  <c r="AL47" i="1"/>
  <c r="AL45" i="1"/>
  <c r="AL44" i="1"/>
  <c r="AL42" i="1"/>
  <c r="AL40" i="1"/>
  <c r="AL38" i="1"/>
  <c r="AL37" i="1"/>
  <c r="AL36" i="1"/>
  <c r="AL35" i="1"/>
  <c r="AH33" i="1"/>
  <c r="T56" i="1"/>
  <c r="N23" i="2" l="1"/>
  <c r="AL48" i="1"/>
  <c r="N21" i="2"/>
  <c r="AL51" i="1"/>
  <c r="AL41" i="1"/>
  <c r="N22" i="2"/>
  <c r="AL52" i="1"/>
  <c r="O6" i="2"/>
  <c r="AN35" i="1" l="1"/>
  <c r="K19" i="2"/>
  <c r="M19" i="2" s="1"/>
  <c r="N19" i="2" s="1"/>
  <c r="AL7" i="1"/>
  <c r="AN7" i="1" s="1"/>
  <c r="J9" i="2"/>
  <c r="P9" i="2" s="1"/>
  <c r="J10" i="2"/>
  <c r="P10" i="2" s="1"/>
  <c r="J13" i="2"/>
  <c r="P13" i="2" s="1"/>
  <c r="J14" i="2"/>
  <c r="P14" i="2" s="1"/>
  <c r="J15" i="2"/>
  <c r="P15" i="2" s="1"/>
  <c r="J16" i="2"/>
  <c r="P16" i="2" s="1"/>
  <c r="J17" i="2"/>
  <c r="P17" i="2" s="1"/>
  <c r="J18" i="2"/>
  <c r="P18" i="2" s="1"/>
  <c r="J20" i="2"/>
  <c r="P20" i="2" s="1"/>
  <c r="J21" i="2"/>
  <c r="P21" i="2" s="1"/>
  <c r="J22" i="2"/>
  <c r="P22" i="2" s="1"/>
  <c r="J23" i="2"/>
  <c r="P23" i="2" s="1"/>
  <c r="N56" i="1"/>
  <c r="J11" i="2" l="1"/>
  <c r="P11" i="2" s="1"/>
  <c r="AL6" i="1"/>
  <c r="AN6" i="1" s="1"/>
  <c r="K13" i="2"/>
  <c r="M13" i="2" s="1"/>
  <c r="N13" i="2" s="1"/>
  <c r="K21" i="2"/>
  <c r="K22" i="2"/>
  <c r="K23" i="2"/>
  <c r="K17" i="2"/>
  <c r="M17" i="2" s="1"/>
  <c r="N17" i="2" s="1"/>
  <c r="K20" i="2"/>
  <c r="M20" i="2" s="1"/>
  <c r="N20" i="2" s="1"/>
  <c r="K18" i="2"/>
  <c r="M18" i="2" s="1"/>
  <c r="N18" i="2" s="1"/>
  <c r="AN36" i="1"/>
  <c r="K16" i="2"/>
  <c r="M16" i="2" s="1"/>
  <c r="N16" i="2" s="1"/>
  <c r="K15" i="2"/>
  <c r="M15" i="2" s="1"/>
  <c r="N15" i="2" s="1"/>
  <c r="K10" i="2"/>
  <c r="M10" i="2" s="1"/>
  <c r="N10" i="2" s="1"/>
  <c r="K14" i="2"/>
  <c r="M14" i="2" s="1"/>
  <c r="N14" i="2" s="1"/>
  <c r="K12" i="2"/>
  <c r="M12" i="2" s="1"/>
  <c r="N12" i="2" s="1"/>
  <c r="K9" i="2"/>
  <c r="M9" i="2" s="1"/>
  <c r="N9" i="2" s="1"/>
  <c r="J56" i="1"/>
  <c r="D56" i="1"/>
  <c r="E56" i="1"/>
  <c r="F56" i="1"/>
  <c r="H56" i="1"/>
  <c r="C56" i="1"/>
  <c r="O21" i="2" l="1"/>
  <c r="AD27" i="1"/>
  <c r="AF27" i="1"/>
  <c r="Z56" i="1" l="1"/>
  <c r="X56" i="1"/>
  <c r="Y56" i="1"/>
  <c r="AA56" i="1"/>
  <c r="AB56" i="1"/>
  <c r="AC56" i="1"/>
  <c r="AD56" i="1"/>
  <c r="AE56" i="1"/>
  <c r="AF56" i="1"/>
  <c r="W56" i="1"/>
  <c r="AN24" i="1"/>
  <c r="AN53" i="1"/>
  <c r="Q56" i="1"/>
  <c r="U56" i="1"/>
  <c r="V56" i="1"/>
  <c r="AK56" i="1" l="1"/>
  <c r="AJ56" i="1"/>
  <c r="AK27" i="1"/>
  <c r="AN37" i="1"/>
  <c r="AL8" i="1"/>
  <c r="AN8" i="1" s="1"/>
  <c r="AL9" i="1"/>
  <c r="AN9" i="1" s="1"/>
  <c r="AL11" i="1"/>
  <c r="AN11" i="1" s="1"/>
  <c r="AL12" i="1"/>
  <c r="AN12" i="1" s="1"/>
  <c r="AN13" i="1"/>
  <c r="AN15" i="1"/>
  <c r="AN16" i="1"/>
  <c r="AN18" i="1"/>
  <c r="AN19" i="1"/>
  <c r="AN20" i="1"/>
  <c r="AN21" i="1"/>
  <c r="AN22" i="1"/>
  <c r="AN23" i="1"/>
  <c r="M56" i="1"/>
  <c r="AI56" i="1" l="1"/>
  <c r="AL33" i="1"/>
  <c r="AH27" i="1" l="1"/>
  <c r="AN40" i="1" l="1"/>
  <c r="I56" i="1"/>
  <c r="AH56" i="1" s="1"/>
  <c r="AL56" i="1" s="1"/>
  <c r="AL5" i="1" l="1"/>
  <c r="AN5" i="1" s="1"/>
  <c r="AN44" i="1"/>
  <c r="AL34" i="1"/>
  <c r="AN34" i="1" s="1"/>
  <c r="E5" i="2"/>
  <c r="E28" i="2" s="1"/>
  <c r="AN4" i="1"/>
  <c r="K6" i="2"/>
  <c r="M6" i="2" s="1"/>
  <c r="N6" i="2" s="1"/>
  <c r="AN49" i="1"/>
  <c r="AN51" i="1"/>
  <c r="AN52" i="1"/>
  <c r="AN41" i="1"/>
  <c r="AJ27" i="1"/>
  <c r="AI27" i="1"/>
  <c r="AN45" i="1"/>
  <c r="AN38" i="1"/>
  <c r="AN47" i="1"/>
  <c r="AN48" i="1"/>
  <c r="AN42" i="1"/>
  <c r="J6" i="2"/>
  <c r="P6" i="2" s="1"/>
  <c r="C28" i="2"/>
  <c r="D28" i="2" l="1"/>
  <c r="Q5" i="2"/>
  <c r="G5" i="2"/>
  <c r="G28" i="2" s="1"/>
  <c r="J5" i="2"/>
  <c r="P5" i="2" s="1"/>
  <c r="K5" i="2"/>
  <c r="M5" i="2" s="1"/>
  <c r="N5" i="2" s="1"/>
  <c r="AN50" i="1"/>
  <c r="AN33" i="1"/>
  <c r="AN56" i="1" l="1"/>
  <c r="I5" i="2"/>
  <c r="I28" i="2" s="1"/>
</calcChain>
</file>

<file path=xl/sharedStrings.xml><?xml version="1.0" encoding="utf-8"?>
<sst xmlns="http://schemas.openxmlformats.org/spreadsheetml/2006/main" count="173" uniqueCount="70">
  <si>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</si>
  <si>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</si>
  <si>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</si>
  <si>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</si>
  <si>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</si>
  <si>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</si>
  <si>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</si>
  <si>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</si>
  <si>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</si>
  <si>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</si>
  <si>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</si>
  <si>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</si>
  <si>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</si>
  <si>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</si>
  <si>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</si>
  <si>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</si>
  <si>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</si>
  <si>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</si>
  <si>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</si>
  <si>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</si>
  <si>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</si>
  <si>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</si>
  <si>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</si>
  <si>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</si>
  <si>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</si>
  <si>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</si>
  <si>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</si>
  <si>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</si>
  <si>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</si>
  <si>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</si>
  <si>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</si>
  <si>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</si>
  <si>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</si>
  <si>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</si>
  <si>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</si>
  <si>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</si>
  <si>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</si>
  <si>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</si>
  <si>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</si>
  <si>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</si>
  <si>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</si>
  <si>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</si>
  <si>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</si>
  <si>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</si>
  <si>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</si>
  <si>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MNH200</t>
  </si>
  <si>
    <t>Mọc nấm hương 200g</t>
  </si>
  <si>
    <t>Gà muối 500g KM</t>
  </si>
  <si>
    <t>Chân giò heo muối 300g KM</t>
  </si>
  <si>
    <t>Gà muối 500g Km</t>
  </si>
  <si>
    <t>Chân giò heo muối 300gKM</t>
  </si>
  <si>
    <t>Tai heo muối 200g KM</t>
  </si>
  <si>
    <t>TH200 KM</t>
  </si>
  <si>
    <t xml:space="preserve">Tai heo muối 200g </t>
  </si>
  <si>
    <t xml:space="preserve">TH200 </t>
  </si>
  <si>
    <t>Tháng 08 năm 2024</t>
  </si>
  <si>
    <t>Tháng 8 năm 2024</t>
  </si>
  <si>
    <t>01-08.08</t>
  </si>
  <si>
    <t>9-16.08</t>
  </si>
  <si>
    <t>17-24.08</t>
  </si>
  <si>
    <t>25-31.08</t>
  </si>
  <si>
    <t>MNH250KM</t>
  </si>
  <si>
    <t>Mọc nấm hương 250g KM</t>
  </si>
  <si>
    <t>CC300 KM</t>
  </si>
  <si>
    <t>Chả cốm 300g KM</t>
  </si>
  <si>
    <t>Chân giò heo muối 100g</t>
  </si>
  <si>
    <t>CGM100</t>
  </si>
  <si>
    <t>Giò tai lưỡi xào 250g KM</t>
  </si>
  <si>
    <t>Tổng</t>
  </si>
  <si>
    <t>9-18.08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</si>
</sst>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1"/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2" fillId="0" borderId="0" xfId="1" applyFont="1" applyAlignment="1">
      <alignment horizontal="left" vertical="center"/>
    </xf>
    <xf numFmtId="165" fontId="7" fillId="0" borderId="2" xfId="2" applyNumberFormat="1" applyFont="1" applyBorder="1"/>
    <xf numFmtId="0" fontId="9" fillId="0" borderId="2" xfId="1" applyFont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11" fillId="2" borderId="2" xfId="2" applyNumberFormat="1" applyFont="1" applyFill="1" applyBorder="1" applyAlignment="1">
      <alignment horizontal="center" vertical="center" wrapText="1"/>
    </xf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0" xfId="1" applyNumberFormat="1"/>
    <xf numFmtId="165" fontId="7" fillId="0" borderId="2" xfId="1" applyNumberFormat="1" applyBorder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5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 vertical="center"/>
    </xf>
    <xf numFmtId="16" fontId="15" fillId="6" borderId="2" xfId="1" applyNumberFormat="1" applyFont="1" applyFill="1" applyBorder="1" applyAlignment="1">
      <alignment horizontal="center"/>
    </xf>
    <xf numFmtId="165" fontId="7" fillId="0" borderId="2" xfId="2" applyNumberFormat="1" applyFont="1" applyBorder="1"/>
    <xf numFmtId="165" fontId="7" fillId="7" borderId="2" xfId="2" applyNumberFormat="1" applyFont="1" applyFill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2" xfId="1" applyNumberFormat="1" applyBorder="1"/>
    <xf numFmtId="3" fontId="7" fillId="4" borderId="2" xfId="1" applyNumberFormat="1" applyFill="1" applyBorder="1"/>
    <xf numFmtId="165" fontId="7" fillId="7" borderId="2" xfId="1" applyNumberFormat="1" applyFill="1" applyBorder="1"/>
    <xf numFmtId="0" fontId="9" fillId="0" borderId="2" xfId="1" applyFont="1" applyBorder="1" applyAlignment="1">
      <alignment horizontal="center"/>
    </xf>
    <xf numFmtId="0" fontId="6" fillId="7" borderId="2" xfId="1" applyFont="1" applyFill="1" applyBorder="1"/>
    <xf numFmtId="165" fontId="17" fillId="0" borderId="2" xfId="1" applyNumberFormat="1" applyFont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0" fillId="0" borderId="0" xfId="0" applyNumberFormat="1"/>
    <xf numFmtId="165" fontId="4" fillId="0" borderId="0" xfId="2" applyNumberFormat="1" applyFont="1"/>
    <xf numFmtId="0" fontId="3" fillId="4" borderId="2" xfId="1" applyFont="1" applyFill="1" applyBorder="1"/>
    <xf numFmtId="17" fontId="2" fillId="0" borderId="0" xfId="1" applyNumberFormat="1" applyFont="1"/>
    <xf numFmtId="165" fontId="0" fillId="0" borderId="0" xfId="3" applyNumberFormat="1" applyFont="1"/>
    <xf numFmtId="0" fontId="17" fillId="4" borderId="2" xfId="1" applyFont="1" applyFill="1" applyBorder="1"/>
    <xf numFmtId="0" fontId="1" fillId="4" borderId="2" xfId="1" applyFont="1" applyFill="1" applyBorder="1"/>
    <xf numFmtId="0" fontId="1" fillId="4" borderId="2" xfId="1" applyFont="1" applyFill="1" applyBorder="1" applyAlignment="1">
      <alignment wrapText="1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2" fillId="0" borderId="2" xfId="1" applyFont="1" applyFill="1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165" fontId="0" fillId="9" borderId="0" xfId="0" applyNumberFormat="1" applyFill="1"/>
    <xf numFmtId="0" fontId="0" fillId="9" borderId="0" xfId="0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tabSelected="1" zoomScaleNormal="100" workbookViewId="0">
      <selection activeCell="R3" sqref="R3:R26"/>
    </sheetView>
  </sheetViews>
  <sheetFormatPr defaultRowHeight="14.25"/>
  <cols>
    <col min="1" max="1" width="11.375" customWidth="1"/>
    <col min="2" max="2" width="19.25" customWidth="1"/>
    <col min="3" max="3" width="10.875" customWidth="1"/>
    <col min="4" max="4" width="11.375" customWidth="1"/>
    <col min="5" max="5" width="11.625" customWidth="1"/>
    <col min="6" max="6" width="11.875" customWidth="1"/>
    <col min="7" max="7" width="12.125" customWidth="1"/>
    <col min="8" max="8" width="15.125" customWidth="1"/>
    <col min="9" max="9" width="15" customWidth="1"/>
    <col min="10" max="10" width="16.75" bestFit="1" customWidth="1"/>
    <col min="11" max="15" width="0" hidden="1" customWidth="1"/>
    <col min="16" max="16" width="13.75" bestFit="1" customWidth="1"/>
    <col min="18" max="18" width="12.125" bestFit="1" customWidth="1"/>
  </cols>
  <sheetData>
    <row r="1" spans="1:18">
      <c r="A1" s="50" t="s">
        <v>34</v>
      </c>
      <c r="B1" s="50"/>
      <c r="C1" s="50"/>
      <c r="D1" s="50"/>
      <c r="E1" s="50"/>
      <c r="F1" s="50"/>
      <c r="G1" s="50"/>
      <c r="H1" s="50"/>
      <c r="I1" s="50"/>
    </row>
    <row r="2" spans="1:18" ht="15">
      <c r="A2" s="51" t="s">
        <v>56</v>
      </c>
      <c r="B2" s="51"/>
      <c r="C2" s="51"/>
      <c r="D2" s="51"/>
      <c r="E2" s="51"/>
      <c r="F2" s="51"/>
      <c r="G2" s="51"/>
      <c r="H2" s="51"/>
      <c r="I2" s="51"/>
    </row>
    <row r="4" spans="1:18" ht="15">
      <c r="A4" s="22" t="s">
        <v>35</v>
      </c>
      <c r="B4" s="23" t="s">
        <v>36</v>
      </c>
      <c r="C4" s="24" t="s">
        <v>57</v>
      </c>
      <c r="D4" s="22" t="s">
        <v>69</v>
      </c>
      <c r="E4" s="22" t="s">
        <v>59</v>
      </c>
      <c r="F4" s="22" t="s">
        <v>60</v>
      </c>
      <c r="G4" s="22" t="s">
        <v>37</v>
      </c>
      <c r="H4" s="22" t="s">
        <v>38</v>
      </c>
      <c r="I4" s="22" t="s">
        <v>39</v>
      </c>
    </row>
    <row r="5" spans="1:18">
      <c r="A5" s="19" t="s">
        <v>7</v>
      </c>
      <c r="B5" s="19" t="s">
        <v>8</v>
      </c>
      <c r="C5" s="25">
        <f>+'Chi tiết '!AH4+'Chi tiết '!AH33</f>
        <v>11708</v>
      </c>
      <c r="D5" s="25">
        <f>+'Chi tiết '!AI4+'Chi tiết '!AI33</f>
        <v>4277</v>
      </c>
      <c r="E5" s="25">
        <f>+'Chi tiết '!AJ4+'Chi tiết '!AJ33</f>
        <v>0</v>
      </c>
      <c r="F5" s="25">
        <f>+'Chi tiết '!AK4+'Chi tiết '!AK33</f>
        <v>0</v>
      </c>
      <c r="G5" s="26">
        <f>+SUM(C5:F5)</f>
        <v>15985</v>
      </c>
      <c r="H5" s="26">
        <v>69375</v>
      </c>
      <c r="I5" s="26">
        <f>+H5*G5</f>
        <v>1108959375</v>
      </c>
      <c r="J5" s="42">
        <f>+C5+C8</f>
        <v>15659</v>
      </c>
      <c r="K5" s="42">
        <f>+D5+D8</f>
        <v>9082</v>
      </c>
      <c r="L5">
        <v>13038</v>
      </c>
      <c r="M5" s="42">
        <f>+L5-K5</f>
        <v>3956</v>
      </c>
      <c r="N5" s="42">
        <f>+E5+E8-M5</f>
        <v>-3956</v>
      </c>
      <c r="O5" s="42">
        <f>+F5+F8</f>
        <v>0</v>
      </c>
      <c r="P5" s="42">
        <f>+J5*H5</f>
        <v>1086343125</v>
      </c>
      <c r="Q5" s="57">
        <f>+D5+D8</f>
        <v>9082</v>
      </c>
      <c r="R5" s="42">
        <f>+Q5*H5</f>
        <v>630063750</v>
      </c>
    </row>
    <row r="6" spans="1:18">
      <c r="A6" s="19" t="s">
        <v>9</v>
      </c>
      <c r="B6" s="19" t="s">
        <v>10</v>
      </c>
      <c r="C6" s="25">
        <f>+'Chi tiết '!AH5+'Chi tiết '!AH34</f>
        <v>12412</v>
      </c>
      <c r="D6" s="25">
        <f>+'Chi tiết '!AI5+'Chi tiết '!AI34</f>
        <v>14185</v>
      </c>
      <c r="E6" s="25">
        <f>+'Chi tiết '!AJ5+'Chi tiết '!AJ34</f>
        <v>0</v>
      </c>
      <c r="F6" s="25">
        <f>+'Chi tiết '!AK5+'Chi tiết '!AK34</f>
        <v>0</v>
      </c>
      <c r="G6" s="26">
        <f t="shared" ref="G6:G27" si="0">+SUM(C6:F6)</f>
        <v>26597</v>
      </c>
      <c r="H6" s="26">
        <v>51561</v>
      </c>
      <c r="I6" s="26">
        <f t="shared" ref="I6:I26" si="1">+H6*G6</f>
        <v>1371367917</v>
      </c>
      <c r="J6" s="42">
        <f>+C6+C7</f>
        <v>15204</v>
      </c>
      <c r="K6" s="42">
        <f>D6+D7</f>
        <v>14185</v>
      </c>
      <c r="L6">
        <v>16946</v>
      </c>
      <c r="M6" s="42">
        <f t="shared" ref="M6:M20" si="2">+L6-K6</f>
        <v>2761</v>
      </c>
      <c r="N6" s="42">
        <f>+E6+E7-M6</f>
        <v>-2761</v>
      </c>
      <c r="O6" s="42">
        <f>+F6+F7</f>
        <v>0</v>
      </c>
      <c r="P6" s="42">
        <f t="shared" ref="P6:P23" si="3">+J6*H6</f>
        <v>783933444</v>
      </c>
      <c r="Q6" s="57">
        <f>+D6+D7</f>
        <v>14185</v>
      </c>
      <c r="R6" s="42">
        <f t="shared" ref="R6:R27" si="4">+Q6*H6</f>
        <v>731392785</v>
      </c>
    </row>
    <row r="7" spans="1:18">
      <c r="A7" s="19"/>
      <c r="B7" s="19" t="s">
        <v>50</v>
      </c>
      <c r="C7" s="25">
        <f>+'Chi tiết '!AH6+'Chi tiết '!AH35</f>
        <v>2792</v>
      </c>
      <c r="D7" s="25">
        <f>+'Chi tiết '!AI6+'Chi tiết '!AI35</f>
        <v>0</v>
      </c>
      <c r="E7" s="25">
        <f>+'Chi tiết '!AJ6+'Chi tiết '!AJ35</f>
        <v>0</v>
      </c>
      <c r="F7" s="25">
        <f>+'Chi tiết '!AK6+'Chi tiết '!AK35</f>
        <v>0</v>
      </c>
      <c r="G7" s="26">
        <f t="shared" si="0"/>
        <v>2792</v>
      </c>
      <c r="H7" s="26">
        <v>51561</v>
      </c>
      <c r="I7" s="26">
        <f t="shared" si="1"/>
        <v>143958312</v>
      </c>
      <c r="M7" s="42">
        <f t="shared" si="2"/>
        <v>0</v>
      </c>
      <c r="P7" s="42">
        <f t="shared" si="3"/>
        <v>0</v>
      </c>
      <c r="Q7" s="58"/>
      <c r="R7" s="42">
        <f t="shared" si="4"/>
        <v>0</v>
      </c>
    </row>
    <row r="8" spans="1:18">
      <c r="A8" s="19"/>
      <c r="B8" s="19" t="s">
        <v>47</v>
      </c>
      <c r="C8" s="25">
        <f>+'Chi tiết '!AH7+'Chi tiết '!AH36</f>
        <v>3951</v>
      </c>
      <c r="D8" s="25">
        <f>+'Chi tiết '!AI7+'Chi tiết '!AI36</f>
        <v>4805</v>
      </c>
      <c r="E8" s="25">
        <f>+'Chi tiết '!AJ7+'Chi tiết '!AJ36</f>
        <v>0</v>
      </c>
      <c r="F8" s="25">
        <f>+'Chi tiết '!AK7+'Chi tiết '!AK36</f>
        <v>0</v>
      </c>
      <c r="G8" s="26">
        <f t="shared" si="0"/>
        <v>8756</v>
      </c>
      <c r="H8" s="26">
        <v>69375</v>
      </c>
      <c r="I8" s="26">
        <f t="shared" si="1"/>
        <v>607447500</v>
      </c>
      <c r="M8" s="42">
        <f t="shared" si="2"/>
        <v>0</v>
      </c>
      <c r="P8" s="42">
        <f t="shared" si="3"/>
        <v>0</v>
      </c>
      <c r="Q8" s="58"/>
      <c r="R8" s="42">
        <f t="shared" si="4"/>
        <v>0</v>
      </c>
    </row>
    <row r="9" spans="1:18">
      <c r="A9" s="19" t="s">
        <v>11</v>
      </c>
      <c r="B9" s="19" t="s">
        <v>12</v>
      </c>
      <c r="C9" s="25">
        <f>+'Chi tiết '!AH8+'Chi tiết '!AH37</f>
        <v>1007</v>
      </c>
      <c r="D9" s="25">
        <f>+'Chi tiết '!AI8+'Chi tiết '!AI37</f>
        <v>975</v>
      </c>
      <c r="E9" s="25">
        <f>+'Chi tiết '!AJ8+'Chi tiết '!AJ37</f>
        <v>0</v>
      </c>
      <c r="F9" s="25">
        <f>+'Chi tiết '!AK8+'Chi tiết '!AK37</f>
        <v>0</v>
      </c>
      <c r="G9" s="26">
        <f t="shared" si="0"/>
        <v>1982</v>
      </c>
      <c r="H9" s="26">
        <v>81803</v>
      </c>
      <c r="I9" s="26">
        <f t="shared" si="1"/>
        <v>162133546</v>
      </c>
      <c r="J9" s="42">
        <f>+C9</f>
        <v>1007</v>
      </c>
      <c r="K9" s="42">
        <f>+D9</f>
        <v>975</v>
      </c>
      <c r="L9">
        <v>877</v>
      </c>
      <c r="M9" s="42">
        <f t="shared" si="2"/>
        <v>-98</v>
      </c>
      <c r="N9" s="42">
        <f>+E9-M9</f>
        <v>98</v>
      </c>
      <c r="O9" s="42">
        <f>+F9</f>
        <v>0</v>
      </c>
      <c r="P9" s="42">
        <f t="shared" si="3"/>
        <v>82375621</v>
      </c>
      <c r="Q9" s="57">
        <f>+D9</f>
        <v>975</v>
      </c>
      <c r="R9" s="42">
        <f t="shared" si="4"/>
        <v>79757925</v>
      </c>
    </row>
    <row r="10" spans="1:18">
      <c r="A10" s="19" t="s">
        <v>13</v>
      </c>
      <c r="B10" s="19" t="s">
        <v>14</v>
      </c>
      <c r="C10" s="25">
        <f>+'Chi tiết '!AH9+'Chi tiết '!AH38</f>
        <v>3632</v>
      </c>
      <c r="D10" s="25">
        <f>+'Chi tiết '!AI9+'Chi tiết '!AI38</f>
        <v>3876</v>
      </c>
      <c r="E10" s="25">
        <f>+'Chi tiết '!AJ9+'Chi tiết '!AJ38</f>
        <v>0</v>
      </c>
      <c r="F10" s="25">
        <f>+'Chi tiết '!AK9+'Chi tiết '!AK38</f>
        <v>0</v>
      </c>
      <c r="G10" s="26">
        <f t="shared" si="0"/>
        <v>7508</v>
      </c>
      <c r="H10" s="26">
        <v>35207</v>
      </c>
      <c r="I10" s="26">
        <f t="shared" si="1"/>
        <v>264334156</v>
      </c>
      <c r="J10" s="42">
        <f t="shared" ref="J10:J23" si="5">+C10</f>
        <v>3632</v>
      </c>
      <c r="K10" s="42">
        <f t="shared" ref="K10:K23" si="6">+D10</f>
        <v>3876</v>
      </c>
      <c r="L10">
        <v>4136</v>
      </c>
      <c r="M10" s="42">
        <f t="shared" si="2"/>
        <v>260</v>
      </c>
      <c r="N10" s="42">
        <f t="shared" ref="N10:N23" si="7">+E10-M10</f>
        <v>-260</v>
      </c>
      <c r="O10" s="42">
        <f t="shared" ref="O10:O23" si="8">+F10</f>
        <v>0</v>
      </c>
      <c r="P10" s="42">
        <f t="shared" si="3"/>
        <v>127871824</v>
      </c>
      <c r="Q10" s="57">
        <f>+D10+D27</f>
        <v>4596</v>
      </c>
      <c r="R10" s="42">
        <f t="shared" si="4"/>
        <v>161811372</v>
      </c>
    </row>
    <row r="11" spans="1:18">
      <c r="A11" s="19" t="s">
        <v>52</v>
      </c>
      <c r="B11" s="19" t="s">
        <v>51</v>
      </c>
      <c r="C11" s="25">
        <f>+'Chi tiết '!AH10+'Chi tiết '!AH39</f>
        <v>3028</v>
      </c>
      <c r="D11" s="25">
        <f>+'Chi tiết '!AI10+'Chi tiết '!AI39</f>
        <v>5074</v>
      </c>
      <c r="E11" s="25">
        <f>+'Chi tiết '!AJ10+'Chi tiết '!AJ39</f>
        <v>0</v>
      </c>
      <c r="F11" s="25">
        <f>+'Chi tiết '!AK10+'Chi tiết '!AK39</f>
        <v>0</v>
      </c>
      <c r="G11" s="26">
        <f t="shared" si="0"/>
        <v>8102</v>
      </c>
      <c r="H11" s="26">
        <v>36091</v>
      </c>
      <c r="I11" s="26">
        <f t="shared" si="1"/>
        <v>292409282</v>
      </c>
      <c r="J11" s="42">
        <f>+C11+C12</f>
        <v>4646</v>
      </c>
      <c r="K11" s="42"/>
      <c r="M11" s="42"/>
      <c r="N11" s="42"/>
      <c r="O11" s="42"/>
      <c r="P11" s="42">
        <f t="shared" si="3"/>
        <v>167678786</v>
      </c>
      <c r="Q11" s="57">
        <f>+D11+D12</f>
        <v>7090</v>
      </c>
      <c r="R11" s="42">
        <f t="shared" si="4"/>
        <v>255885190</v>
      </c>
    </row>
    <row r="12" spans="1:18">
      <c r="A12" s="19" t="s">
        <v>15</v>
      </c>
      <c r="B12" s="19" t="s">
        <v>16</v>
      </c>
      <c r="C12" s="25">
        <f>+'Chi tiết '!AH11+'Chi tiết '!AH40</f>
        <v>1618</v>
      </c>
      <c r="D12" s="25">
        <f>+'Chi tiết '!AI11+'Chi tiết '!AI40</f>
        <v>2016</v>
      </c>
      <c r="E12" s="25">
        <f>+'Chi tiết '!AJ11+'Chi tiết '!AJ40</f>
        <v>0</v>
      </c>
      <c r="F12" s="25">
        <f>+'Chi tiết '!AK11+'Chi tiết '!AK40</f>
        <v>0</v>
      </c>
      <c r="G12" s="26">
        <f t="shared" si="0"/>
        <v>3634</v>
      </c>
      <c r="H12" s="26">
        <v>36091</v>
      </c>
      <c r="I12" s="26">
        <f t="shared" si="1"/>
        <v>131154694</v>
      </c>
      <c r="J12" s="42"/>
      <c r="K12" s="42">
        <f t="shared" si="6"/>
        <v>2016</v>
      </c>
      <c r="L12">
        <v>2294</v>
      </c>
      <c r="M12" s="42">
        <f t="shared" si="2"/>
        <v>278</v>
      </c>
      <c r="N12" s="42">
        <f t="shared" si="7"/>
        <v>-278</v>
      </c>
      <c r="O12" s="42">
        <f>+G11+F12</f>
        <v>8102</v>
      </c>
      <c r="P12" s="42">
        <f t="shared" si="3"/>
        <v>0</v>
      </c>
      <c r="Q12" s="58"/>
      <c r="R12" s="42">
        <f t="shared" si="4"/>
        <v>0</v>
      </c>
    </row>
    <row r="13" spans="1:18">
      <c r="A13" s="19" t="s">
        <v>17</v>
      </c>
      <c r="B13" s="19" t="s">
        <v>18</v>
      </c>
      <c r="C13" s="25">
        <f>+'Chi tiết '!AH12+'Chi tiết '!AH41</f>
        <v>20</v>
      </c>
      <c r="D13" s="25">
        <f>+'Chi tiết '!AI12+'Chi tiết '!AI41</f>
        <v>120</v>
      </c>
      <c r="E13" s="25">
        <f>+'Chi tiết '!AJ12+'Chi tiết '!AJ41</f>
        <v>0</v>
      </c>
      <c r="F13" s="25">
        <f>+'Chi tiết '!AK12+'Chi tiết '!AK41</f>
        <v>0</v>
      </c>
      <c r="G13" s="26">
        <f t="shared" si="0"/>
        <v>140</v>
      </c>
      <c r="H13" s="26">
        <v>70831</v>
      </c>
      <c r="I13" s="26">
        <f t="shared" si="1"/>
        <v>9916340</v>
      </c>
      <c r="J13" s="42">
        <f t="shared" si="5"/>
        <v>20</v>
      </c>
      <c r="K13" s="42">
        <f t="shared" si="6"/>
        <v>120</v>
      </c>
      <c r="L13">
        <v>160</v>
      </c>
      <c r="M13" s="42">
        <f t="shared" si="2"/>
        <v>40</v>
      </c>
      <c r="N13" s="42">
        <f t="shared" si="7"/>
        <v>-40</v>
      </c>
      <c r="O13" s="42">
        <f t="shared" si="8"/>
        <v>0</v>
      </c>
      <c r="P13" s="42">
        <f t="shared" si="3"/>
        <v>1416620</v>
      </c>
      <c r="Q13" s="57">
        <f>+D13</f>
        <v>120</v>
      </c>
      <c r="R13" s="42">
        <f t="shared" si="4"/>
        <v>8499720</v>
      </c>
    </row>
    <row r="14" spans="1:18">
      <c r="A14" s="19" t="s">
        <v>19</v>
      </c>
      <c r="B14" s="19" t="s">
        <v>20</v>
      </c>
      <c r="C14" s="25">
        <f>+'Chi tiết '!AH13+'Chi tiết '!AH42</f>
        <v>2752</v>
      </c>
      <c r="D14" s="25">
        <f>+'Chi tiết '!AI13+'Chi tiết '!AI42</f>
        <v>1644</v>
      </c>
      <c r="E14" s="25">
        <f>+'Chi tiết '!AJ13+'Chi tiết '!AJ42</f>
        <v>0</v>
      </c>
      <c r="F14" s="25">
        <f>+'Chi tiết '!AK13+'Chi tiết '!AK42</f>
        <v>0</v>
      </c>
      <c r="G14" s="26">
        <f t="shared" si="0"/>
        <v>4396</v>
      </c>
      <c r="H14" s="26">
        <v>32460</v>
      </c>
      <c r="I14" s="26">
        <f t="shared" si="1"/>
        <v>142694160</v>
      </c>
      <c r="J14" s="42">
        <f t="shared" si="5"/>
        <v>2752</v>
      </c>
      <c r="K14" s="42">
        <f t="shared" si="6"/>
        <v>1644</v>
      </c>
      <c r="L14">
        <v>2508</v>
      </c>
      <c r="M14" s="42">
        <f t="shared" si="2"/>
        <v>864</v>
      </c>
      <c r="N14" s="42">
        <f t="shared" si="7"/>
        <v>-864</v>
      </c>
      <c r="O14" s="42">
        <f t="shared" si="8"/>
        <v>0</v>
      </c>
      <c r="P14" s="42">
        <f t="shared" si="3"/>
        <v>89329920</v>
      </c>
      <c r="Q14" s="57">
        <f>+D14+D15</f>
        <v>12895</v>
      </c>
      <c r="R14" s="42">
        <f t="shared" si="4"/>
        <v>418571700</v>
      </c>
    </row>
    <row r="15" spans="1:18">
      <c r="A15" s="19" t="s">
        <v>61</v>
      </c>
      <c r="B15" s="19" t="s">
        <v>62</v>
      </c>
      <c r="C15" s="25">
        <f>+'Chi tiết '!AH14+'Chi tiết '!AH43</f>
        <v>0</v>
      </c>
      <c r="D15" s="25">
        <f>+'Chi tiết '!AI14+'Chi tiết '!AI43</f>
        <v>11251</v>
      </c>
      <c r="E15" s="25">
        <f>+'Chi tiết '!AJ14+'Chi tiết '!AJ43</f>
        <v>0</v>
      </c>
      <c r="F15" s="25">
        <f>+'Chi tiết '!AK14+'Chi tiết '!AK43</f>
        <v>0</v>
      </c>
      <c r="G15" s="26">
        <f t="shared" si="0"/>
        <v>11251</v>
      </c>
      <c r="H15" s="26">
        <v>32460</v>
      </c>
      <c r="I15" s="26">
        <f t="shared" si="1"/>
        <v>365207460</v>
      </c>
      <c r="J15" s="42">
        <f t="shared" si="5"/>
        <v>0</v>
      </c>
      <c r="K15" s="42">
        <f t="shared" si="6"/>
        <v>11251</v>
      </c>
      <c r="L15">
        <v>1240</v>
      </c>
      <c r="M15" s="42">
        <f t="shared" si="2"/>
        <v>-10011</v>
      </c>
      <c r="N15" s="42">
        <f t="shared" si="7"/>
        <v>10011</v>
      </c>
      <c r="O15" s="42">
        <f t="shared" si="8"/>
        <v>0</v>
      </c>
      <c r="P15" s="42">
        <f t="shared" si="3"/>
        <v>0</v>
      </c>
      <c r="Q15" s="58"/>
      <c r="R15" s="42">
        <f t="shared" si="4"/>
        <v>0</v>
      </c>
    </row>
    <row r="16" spans="1:18">
      <c r="A16" s="19" t="s">
        <v>21</v>
      </c>
      <c r="B16" s="19" t="s">
        <v>22</v>
      </c>
      <c r="C16" s="25">
        <f>+'Chi tiết '!AH15+'Chi tiết '!AH44</f>
        <v>1536</v>
      </c>
      <c r="D16" s="25">
        <f>+'Chi tiết '!AI15+'Chi tiết '!AI44</f>
        <v>1687</v>
      </c>
      <c r="E16" s="25">
        <f>+'Chi tiết '!AJ15+'Chi tiết '!AJ44</f>
        <v>0</v>
      </c>
      <c r="F16" s="25">
        <f>+'Chi tiết '!AK15+'Chi tiết '!AK44</f>
        <v>0</v>
      </c>
      <c r="G16" s="26">
        <f t="shared" si="0"/>
        <v>3223</v>
      </c>
      <c r="H16" s="26">
        <v>43000</v>
      </c>
      <c r="I16" s="26">
        <f t="shared" si="1"/>
        <v>138589000</v>
      </c>
      <c r="J16" s="42">
        <f t="shared" si="5"/>
        <v>1536</v>
      </c>
      <c r="K16" s="42">
        <f t="shared" si="6"/>
        <v>1687</v>
      </c>
      <c r="L16">
        <v>2169</v>
      </c>
      <c r="M16" s="42">
        <f t="shared" si="2"/>
        <v>482</v>
      </c>
      <c r="N16" s="42">
        <f t="shared" si="7"/>
        <v>-482</v>
      </c>
      <c r="O16" s="42">
        <f t="shared" si="8"/>
        <v>0</v>
      </c>
      <c r="P16" s="42">
        <f t="shared" si="3"/>
        <v>66048000</v>
      </c>
      <c r="Q16" s="57">
        <f>+D16</f>
        <v>1687</v>
      </c>
      <c r="R16" s="42">
        <f t="shared" si="4"/>
        <v>72541000</v>
      </c>
    </row>
    <row r="17" spans="1:18" ht="13.5" customHeight="1">
      <c r="A17" s="19" t="s">
        <v>23</v>
      </c>
      <c r="B17" s="19" t="s">
        <v>24</v>
      </c>
      <c r="C17" s="25">
        <f>+'Chi tiết '!AH16+'Chi tiết '!AH45</f>
        <v>1994</v>
      </c>
      <c r="D17" s="25">
        <f>+'Chi tiết '!AI16+'Chi tiết '!AI45</f>
        <v>2018</v>
      </c>
      <c r="E17" s="25">
        <f>+'Chi tiết '!AJ16+'Chi tiết '!AJ45</f>
        <v>0</v>
      </c>
      <c r="F17" s="25">
        <f>+'Chi tiết '!AK16+'Chi tiết '!AK45</f>
        <v>0</v>
      </c>
      <c r="G17" s="26">
        <f t="shared" si="0"/>
        <v>4012</v>
      </c>
      <c r="H17" s="26">
        <v>45000</v>
      </c>
      <c r="I17" s="26">
        <f t="shared" si="1"/>
        <v>180540000</v>
      </c>
      <c r="J17" s="42">
        <f t="shared" si="5"/>
        <v>1994</v>
      </c>
      <c r="K17" s="42">
        <f t="shared" si="6"/>
        <v>2018</v>
      </c>
      <c r="L17">
        <v>104</v>
      </c>
      <c r="M17" s="42">
        <f t="shared" si="2"/>
        <v>-1914</v>
      </c>
      <c r="N17" s="42">
        <f t="shared" si="7"/>
        <v>1914</v>
      </c>
      <c r="O17" s="42">
        <f t="shared" si="8"/>
        <v>0</v>
      </c>
      <c r="P17" s="42">
        <f t="shared" si="3"/>
        <v>89730000</v>
      </c>
      <c r="Q17" s="57">
        <f>+D17+D18</f>
        <v>13269</v>
      </c>
      <c r="R17" s="42">
        <f t="shared" si="4"/>
        <v>597105000</v>
      </c>
    </row>
    <row r="18" spans="1:18">
      <c r="A18" s="19" t="s">
        <v>63</v>
      </c>
      <c r="B18" s="19" t="s">
        <v>64</v>
      </c>
      <c r="C18" s="25">
        <f>+'Chi tiết '!AH17+'Chi tiết '!AH46</f>
        <v>0</v>
      </c>
      <c r="D18" s="25">
        <f>+'Chi tiết '!AI17+'Chi tiết '!AI46</f>
        <v>11251</v>
      </c>
      <c r="E18" s="25">
        <f>+'Chi tiết '!AJ17+'Chi tiết '!AJ46</f>
        <v>0</v>
      </c>
      <c r="F18" s="25">
        <f>+'Chi tiết '!AK17+'Chi tiết '!AK46</f>
        <v>0</v>
      </c>
      <c r="G18" s="26">
        <f t="shared" si="0"/>
        <v>11251</v>
      </c>
      <c r="H18" s="26">
        <v>45000</v>
      </c>
      <c r="I18" s="26">
        <f t="shared" si="1"/>
        <v>506295000</v>
      </c>
      <c r="J18" s="42">
        <f t="shared" si="5"/>
        <v>0</v>
      </c>
      <c r="K18" s="42">
        <f t="shared" si="6"/>
        <v>11251</v>
      </c>
      <c r="L18">
        <v>360</v>
      </c>
      <c r="M18" s="42">
        <f t="shared" si="2"/>
        <v>-10891</v>
      </c>
      <c r="N18" s="42">
        <f t="shared" si="7"/>
        <v>10891</v>
      </c>
      <c r="O18" s="42">
        <f t="shared" si="8"/>
        <v>0</v>
      </c>
      <c r="P18" s="42">
        <f t="shared" si="3"/>
        <v>0</v>
      </c>
      <c r="Q18" s="58"/>
      <c r="R18" s="42">
        <f t="shared" si="4"/>
        <v>0</v>
      </c>
    </row>
    <row r="19" spans="1:18">
      <c r="A19" s="19" t="s">
        <v>25</v>
      </c>
      <c r="B19" s="19" t="s">
        <v>26</v>
      </c>
      <c r="C19" s="25">
        <f>+'Chi tiết '!AH18+'Chi tiết '!AH47</f>
        <v>0</v>
      </c>
      <c r="D19" s="25">
        <f>+'Chi tiết '!AI18+'Chi tiết '!AI47</f>
        <v>530</v>
      </c>
      <c r="E19" s="25">
        <f>+'Chi tiết '!AJ18+'Chi tiết '!AJ47</f>
        <v>0</v>
      </c>
      <c r="F19" s="25">
        <f>+'Chi tiết '!AK18+'Chi tiết '!AK47</f>
        <v>0</v>
      </c>
      <c r="G19" s="26">
        <f t="shared" si="0"/>
        <v>530</v>
      </c>
      <c r="H19" s="26">
        <v>71375</v>
      </c>
      <c r="I19" s="26">
        <f t="shared" si="1"/>
        <v>37828750</v>
      </c>
      <c r="J19" s="42">
        <f>+C19</f>
        <v>0</v>
      </c>
      <c r="K19" s="42">
        <f t="shared" si="6"/>
        <v>530</v>
      </c>
      <c r="L19">
        <v>500</v>
      </c>
      <c r="M19" s="42">
        <f t="shared" si="2"/>
        <v>-30</v>
      </c>
      <c r="N19" s="42">
        <f t="shared" si="7"/>
        <v>30</v>
      </c>
      <c r="O19" s="42">
        <f t="shared" si="8"/>
        <v>0</v>
      </c>
      <c r="P19" s="42">
        <f>+J19*H19</f>
        <v>0</v>
      </c>
      <c r="Q19" s="57">
        <f>+D19</f>
        <v>530</v>
      </c>
      <c r="R19" s="42">
        <f t="shared" si="4"/>
        <v>37828750</v>
      </c>
    </row>
    <row r="20" spans="1:18">
      <c r="A20" s="19" t="s">
        <v>27</v>
      </c>
      <c r="B20" s="19" t="s">
        <v>28</v>
      </c>
      <c r="C20" s="25">
        <f>+'Chi tiết '!AH19+'Chi tiết '!AH48</f>
        <v>282</v>
      </c>
      <c r="D20" s="25">
        <f>+'Chi tiết '!AI19+'Chi tiết '!AI48</f>
        <v>177</v>
      </c>
      <c r="E20" s="25">
        <f>+'Chi tiết '!AJ19+'Chi tiết '!AJ48</f>
        <v>0</v>
      </c>
      <c r="F20" s="25">
        <f>+'Chi tiết '!AK19+'Chi tiết '!AK48</f>
        <v>0</v>
      </c>
      <c r="G20" s="26">
        <f t="shared" si="0"/>
        <v>459</v>
      </c>
      <c r="H20" s="26">
        <v>74478</v>
      </c>
      <c r="I20" s="26">
        <f t="shared" si="1"/>
        <v>34185402</v>
      </c>
      <c r="J20" s="42">
        <f t="shared" si="5"/>
        <v>282</v>
      </c>
      <c r="K20" s="42">
        <f t="shared" si="6"/>
        <v>177</v>
      </c>
      <c r="L20">
        <v>254</v>
      </c>
      <c r="M20" s="42">
        <f t="shared" si="2"/>
        <v>77</v>
      </c>
      <c r="N20" s="42">
        <f t="shared" si="7"/>
        <v>-77</v>
      </c>
      <c r="O20" s="42">
        <f t="shared" si="8"/>
        <v>0</v>
      </c>
      <c r="P20" s="42">
        <f t="shared" si="3"/>
        <v>21002796</v>
      </c>
      <c r="Q20" s="57">
        <f>+D20</f>
        <v>177</v>
      </c>
      <c r="R20" s="42">
        <f t="shared" si="4"/>
        <v>13182606</v>
      </c>
    </row>
    <row r="21" spans="1:18">
      <c r="A21" s="19" t="s">
        <v>29</v>
      </c>
      <c r="B21" s="19" t="s">
        <v>30</v>
      </c>
      <c r="C21" s="25">
        <f>+'Chi tiết '!AH20+'Chi tiết '!AH49</f>
        <v>646</v>
      </c>
      <c r="D21" s="25">
        <f>+'Chi tiết '!AI20+'Chi tiết '!AI49</f>
        <v>1104</v>
      </c>
      <c r="E21" s="25">
        <f>+'Chi tiết '!AJ20+'Chi tiết '!AJ49</f>
        <v>0</v>
      </c>
      <c r="F21" s="25">
        <f>+'Chi tiết '!AK20+'Chi tiết '!AK49</f>
        <v>0</v>
      </c>
      <c r="G21" s="26">
        <f t="shared" si="0"/>
        <v>1750</v>
      </c>
      <c r="H21" s="26">
        <v>35470</v>
      </c>
      <c r="I21" s="26">
        <f t="shared" si="1"/>
        <v>62072500</v>
      </c>
      <c r="J21" s="42">
        <f t="shared" si="5"/>
        <v>646</v>
      </c>
      <c r="K21" s="42">
        <f t="shared" si="6"/>
        <v>1104</v>
      </c>
      <c r="N21" s="42">
        <f t="shared" si="7"/>
        <v>0</v>
      </c>
      <c r="O21" s="42">
        <f t="shared" si="8"/>
        <v>0</v>
      </c>
      <c r="P21" s="42">
        <f t="shared" si="3"/>
        <v>22913620</v>
      </c>
      <c r="Q21" s="57">
        <f>+D21</f>
        <v>1104</v>
      </c>
      <c r="R21" s="42">
        <f t="shared" si="4"/>
        <v>39158880</v>
      </c>
    </row>
    <row r="22" spans="1:18">
      <c r="A22" s="19" t="s">
        <v>31</v>
      </c>
      <c r="B22" s="19" t="s">
        <v>32</v>
      </c>
      <c r="C22" s="25">
        <f>+'Chi tiết '!AH21+'Chi tiết '!AH50</f>
        <v>300</v>
      </c>
      <c r="D22" s="25">
        <f>+'Chi tiết '!AI21+'Chi tiết '!AI50</f>
        <v>301</v>
      </c>
      <c r="E22" s="25">
        <f>+'Chi tiết '!AJ21+'Chi tiết '!AJ50</f>
        <v>0</v>
      </c>
      <c r="F22" s="25">
        <f>+'Chi tiết '!AK21+'Chi tiết '!AK50</f>
        <v>0</v>
      </c>
      <c r="G22" s="26">
        <f t="shared" si="0"/>
        <v>601</v>
      </c>
      <c r="H22" s="26">
        <v>34400</v>
      </c>
      <c r="I22" s="26">
        <f t="shared" si="1"/>
        <v>20674400</v>
      </c>
      <c r="J22" s="42">
        <f t="shared" si="5"/>
        <v>300</v>
      </c>
      <c r="K22" s="42">
        <f t="shared" si="6"/>
        <v>301</v>
      </c>
      <c r="N22" s="42">
        <f t="shared" si="7"/>
        <v>0</v>
      </c>
      <c r="O22" s="42">
        <f t="shared" si="8"/>
        <v>0</v>
      </c>
      <c r="P22" s="42">
        <f t="shared" si="3"/>
        <v>10320000</v>
      </c>
      <c r="Q22" s="57">
        <f>+D22</f>
        <v>301</v>
      </c>
      <c r="R22" s="42">
        <f t="shared" si="4"/>
        <v>10354400</v>
      </c>
    </row>
    <row r="23" spans="1:18" ht="15" customHeight="1">
      <c r="A23" s="19" t="s">
        <v>40</v>
      </c>
      <c r="B23" s="19" t="s">
        <v>41</v>
      </c>
      <c r="C23" s="25">
        <f>+'Chi tiết '!AH22+'Chi tiết '!AH51</f>
        <v>0</v>
      </c>
      <c r="D23" s="25">
        <f>+'Chi tiết '!AI22+'Chi tiết '!AI51</f>
        <v>339</v>
      </c>
      <c r="E23" s="25">
        <f>+'Chi tiết '!AJ22+'Chi tiết '!AJ51</f>
        <v>0</v>
      </c>
      <c r="F23" s="25">
        <f>+'Chi tiết '!AK22+'Chi tiết '!AK51</f>
        <v>0</v>
      </c>
      <c r="G23" s="26">
        <f t="shared" si="0"/>
        <v>339</v>
      </c>
      <c r="H23" s="26">
        <v>6200</v>
      </c>
      <c r="I23" s="26">
        <f t="shared" si="1"/>
        <v>2101800</v>
      </c>
      <c r="J23" s="42">
        <f t="shared" si="5"/>
        <v>0</v>
      </c>
      <c r="K23" s="42">
        <f t="shared" si="6"/>
        <v>339</v>
      </c>
      <c r="N23" s="42">
        <f t="shared" si="7"/>
        <v>0</v>
      </c>
      <c r="O23" s="42">
        <f t="shared" si="8"/>
        <v>0</v>
      </c>
      <c r="P23" s="42">
        <f t="shared" si="3"/>
        <v>0</v>
      </c>
      <c r="Q23" s="57">
        <f>+D23</f>
        <v>339</v>
      </c>
      <c r="R23" s="42">
        <f t="shared" si="4"/>
        <v>2101800</v>
      </c>
    </row>
    <row r="24" spans="1:18">
      <c r="A24" s="19" t="s">
        <v>43</v>
      </c>
      <c r="B24" s="19" t="s">
        <v>44</v>
      </c>
      <c r="C24" s="25">
        <f>+'Chi tiết '!AH23+'Chi tiết '!AH52</f>
        <v>0</v>
      </c>
      <c r="D24" s="25">
        <f>+'Chi tiết '!AI23+'Chi tiết '!AI52</f>
        <v>0</v>
      </c>
      <c r="E24" s="25">
        <f>+'Chi tiết '!AJ23+'Chi tiết '!AJ52</f>
        <v>0</v>
      </c>
      <c r="F24" s="25">
        <f>+'Chi tiết '!AK23+'Chi tiết '!AK52</f>
        <v>0</v>
      </c>
      <c r="G24" s="26">
        <f t="shared" si="0"/>
        <v>0</v>
      </c>
      <c r="H24" s="26">
        <v>6060</v>
      </c>
      <c r="I24" s="26">
        <f t="shared" si="1"/>
        <v>0</v>
      </c>
      <c r="R24" s="42">
        <f t="shared" si="4"/>
        <v>0</v>
      </c>
    </row>
    <row r="25" spans="1:18">
      <c r="A25" s="19" t="s">
        <v>45</v>
      </c>
      <c r="B25" s="19" t="s">
        <v>46</v>
      </c>
      <c r="C25" s="25">
        <f>+'Chi tiết '!AH24+'Chi tiết '!AH54</f>
        <v>0</v>
      </c>
      <c r="D25" s="25">
        <f>+'Chi tiết '!AI24+'Chi tiết '!AI53</f>
        <v>0</v>
      </c>
      <c r="E25" s="25">
        <f>+'Chi tiết '!AJ24+'Chi tiết '!AJ54</f>
        <v>0</v>
      </c>
      <c r="F25" s="25">
        <f>+'Chi tiết '!AK24+'Chi tiết '!AK54</f>
        <v>0</v>
      </c>
      <c r="G25" s="26">
        <f t="shared" si="0"/>
        <v>0</v>
      </c>
      <c r="H25" s="26">
        <f>+H6/3</f>
        <v>17187</v>
      </c>
      <c r="I25" s="26">
        <f t="shared" si="1"/>
        <v>0</v>
      </c>
      <c r="R25" s="42">
        <f t="shared" si="4"/>
        <v>0</v>
      </c>
    </row>
    <row r="26" spans="1:18">
      <c r="A26" s="19" t="s">
        <v>66</v>
      </c>
      <c r="B26" s="19" t="s">
        <v>65</v>
      </c>
      <c r="C26" s="25">
        <f>+'Chi tiết '!AH25+'Chi tiết '!AH53</f>
        <v>0</v>
      </c>
      <c r="D26" s="25">
        <f>+'Chi tiết '!AI25+'Chi tiết '!AI54</f>
        <v>165</v>
      </c>
      <c r="E26" s="25">
        <f>+'Chi tiết '!AJ25+'Chi tiết '!AJ53</f>
        <v>0</v>
      </c>
      <c r="F26" s="25">
        <f>+'Chi tiết '!AK25+'Chi tiết '!AK53</f>
        <v>0</v>
      </c>
      <c r="G26" s="26">
        <f t="shared" si="0"/>
        <v>165</v>
      </c>
      <c r="H26" s="26">
        <v>25968</v>
      </c>
      <c r="I26" s="26">
        <f t="shared" si="1"/>
        <v>4284720</v>
      </c>
      <c r="R26" s="42">
        <f t="shared" si="4"/>
        <v>0</v>
      </c>
    </row>
    <row r="27" spans="1:18">
      <c r="A27" s="19"/>
      <c r="B27" s="19" t="s">
        <v>67</v>
      </c>
      <c r="C27" s="25">
        <f>+'Chi tiết '!AH26+'Chi tiết '!AH55</f>
        <v>0</v>
      </c>
      <c r="D27" s="25">
        <f>+'Chi tiết '!AI26+'Chi tiết '!AI55</f>
        <v>720</v>
      </c>
      <c r="E27" s="25">
        <f>+'Chi tiết '!AJ26+'Chi tiết '!AJ55</f>
        <v>0</v>
      </c>
      <c r="F27" s="25">
        <f>+'Chi tiết '!AK26+'Chi tiết '!AK55</f>
        <v>0</v>
      </c>
      <c r="G27" s="26">
        <f t="shared" si="0"/>
        <v>720</v>
      </c>
      <c r="H27" s="26">
        <v>35207</v>
      </c>
      <c r="I27" s="26">
        <f t="shared" ref="I27" si="9">+H27*G27</f>
        <v>25349040</v>
      </c>
      <c r="R27" s="42">
        <f t="shared" si="4"/>
        <v>0</v>
      </c>
    </row>
    <row r="28" spans="1:18">
      <c r="A28" s="54" t="s">
        <v>68</v>
      </c>
      <c r="B28" s="55"/>
      <c r="C28" s="56">
        <f t="shared" ref="C28" si="10">+SUM(C5:C27)</f>
        <v>47678</v>
      </c>
      <c r="D28" s="56">
        <f t="shared" ref="D28" si="11">+SUM(D5:D27)</f>
        <v>66515</v>
      </c>
      <c r="E28" s="56">
        <f t="shared" ref="E28" si="12">+SUM(E5:E27)</f>
        <v>0</v>
      </c>
      <c r="F28" s="56">
        <f t="shared" ref="F28" si="13">+SUM(F5:F27)</f>
        <v>0</v>
      </c>
      <c r="G28" s="56">
        <f t="shared" ref="G28:H28" si="14">+SUM(G5:G27)</f>
        <v>114193</v>
      </c>
      <c r="H28" s="56"/>
      <c r="I28" s="56">
        <f>+SUM(I5:I27)</f>
        <v>5611503354</v>
      </c>
      <c r="J28" s="46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"/>
  <sheetViews>
    <sheetView zoomScaleNormal="100" workbookViewId="0">
      <selection activeCell="AL54" sqref="AL54"/>
    </sheetView>
  </sheetViews>
  <sheetFormatPr defaultRowHeight="14.25"/>
  <cols>
    <col min="2" max="2" width="19.75" customWidth="1"/>
    <col min="3" max="7" width="5" hidden="1" customWidth="1"/>
    <col min="8" max="8" width="5.75" hidden="1" customWidth="1"/>
    <col min="9" max="9" width="5" hidden="1" customWidth="1"/>
    <col min="10" max="10" width="5.75" hidden="1" customWidth="1"/>
    <col min="11" max="17" width="5" customWidth="1"/>
    <col min="18" max="18" width="5.75" customWidth="1"/>
    <col min="19" max="26" width="5" customWidth="1"/>
    <col min="27" max="27" width="5.375" customWidth="1"/>
    <col min="28" max="28" width="5" customWidth="1"/>
    <col min="29" max="29" width="4.75" customWidth="1"/>
    <col min="30" max="30" width="5.25" customWidth="1"/>
    <col min="31" max="33" width="6.375" customWidth="1"/>
    <col min="34" max="34" width="10.5" customWidth="1"/>
    <col min="35" max="35" width="10" customWidth="1"/>
    <col min="36" max="36" width="9.75" customWidth="1"/>
    <col min="37" max="37" width="10" customWidth="1"/>
    <col min="38" max="38" width="9" customWidth="1"/>
    <col min="39" max="39" width="8.875" customWidth="1"/>
    <col min="40" max="40" width="14.125" customWidth="1"/>
    <col min="42" max="42" width="11.125" bestFit="1" customWidth="1"/>
  </cols>
  <sheetData>
    <row r="1" spans="1:42" ht="18.7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40"/>
      <c r="AH1" s="1"/>
      <c r="AI1" s="1"/>
      <c r="AJ1" s="1"/>
      <c r="AK1" s="1"/>
      <c r="AL1" s="1"/>
      <c r="AM1" s="1"/>
      <c r="AN1" s="1"/>
      <c r="AO1" s="1"/>
      <c r="AP1" s="1"/>
    </row>
    <row r="2" spans="1:42" ht="18.75">
      <c r="A2" s="53" t="s">
        <v>55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39"/>
      <c r="AH2" s="41" t="s">
        <v>57</v>
      </c>
      <c r="AI2" s="43" t="s">
        <v>58</v>
      </c>
      <c r="AJ2" s="45" t="s">
        <v>59</v>
      </c>
      <c r="AK2" s="45" t="s">
        <v>60</v>
      </c>
      <c r="AL2" s="1"/>
      <c r="AM2" s="1"/>
      <c r="AN2" s="1"/>
      <c r="AO2" s="1"/>
      <c r="AP2" s="1"/>
    </row>
    <row r="3" spans="1:42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13" t="s">
        <v>3</v>
      </c>
      <c r="AI3" s="13" t="s">
        <v>3</v>
      </c>
      <c r="AJ3" s="2" t="s">
        <v>3</v>
      </c>
      <c r="AK3" s="2" t="s">
        <v>3</v>
      </c>
      <c r="AL3" s="9" t="s">
        <v>4</v>
      </c>
      <c r="AM3" s="36" t="s">
        <v>5</v>
      </c>
      <c r="AN3" s="36" t="s">
        <v>6</v>
      </c>
      <c r="AO3" s="3"/>
      <c r="AP3" s="3"/>
    </row>
    <row r="4" spans="1:42" ht="15">
      <c r="A4" s="4" t="s">
        <v>7</v>
      </c>
      <c r="B4" s="4" t="s">
        <v>8</v>
      </c>
      <c r="C4" s="15">
        <v>453</v>
      </c>
      <c r="D4" s="5">
        <v>1560</v>
      </c>
      <c r="E4" s="5">
        <v>1300</v>
      </c>
      <c r="F4" s="5"/>
      <c r="G4" s="5">
        <v>1569</v>
      </c>
      <c r="H4" s="34">
        <v>1721</v>
      </c>
      <c r="I4" s="5"/>
      <c r="J4" s="5">
        <v>1820</v>
      </c>
      <c r="K4" s="27"/>
      <c r="L4" s="10"/>
      <c r="M4" s="10"/>
      <c r="N4" s="10">
        <v>1300</v>
      </c>
      <c r="O4" s="10"/>
      <c r="P4" s="10">
        <v>312</v>
      </c>
      <c r="Q4" s="27"/>
      <c r="R4" s="27">
        <v>1040</v>
      </c>
      <c r="S4" s="27">
        <v>325</v>
      </c>
      <c r="T4" s="5"/>
      <c r="U4" s="20"/>
      <c r="V4" s="5"/>
      <c r="W4" s="5"/>
      <c r="X4" s="5"/>
      <c r="Y4" s="20"/>
      <c r="Z4" s="20"/>
      <c r="AA4" s="10"/>
      <c r="AB4" s="11"/>
      <c r="AC4" s="47"/>
      <c r="AD4" s="27"/>
      <c r="AE4" s="10"/>
      <c r="AF4" s="10"/>
      <c r="AG4" s="27"/>
      <c r="AH4" s="14">
        <f>+SUM(C4:J4)</f>
        <v>8423</v>
      </c>
      <c r="AI4" s="16">
        <f>+SUM(K4:S4)</f>
        <v>2977</v>
      </c>
      <c r="AJ4" s="6">
        <f>+SUM(T4:Z4)</f>
        <v>0</v>
      </c>
      <c r="AK4" s="12">
        <f>+SUM(AA4:AG4)</f>
        <v>0</v>
      </c>
      <c r="AL4" s="8">
        <f>+SUM(AH4:AK4)</f>
        <v>11400</v>
      </c>
      <c r="AM4" s="26">
        <v>69375</v>
      </c>
      <c r="AN4" s="18">
        <f>+AM4*AL4</f>
        <v>790875000</v>
      </c>
      <c r="AO4" s="1"/>
      <c r="AP4" s="17"/>
    </row>
    <row r="5" spans="1:42" ht="15">
      <c r="A5" s="4" t="s">
        <v>9</v>
      </c>
      <c r="B5" s="4" t="s">
        <v>10</v>
      </c>
      <c r="C5" s="15"/>
      <c r="D5" s="5">
        <v>1480</v>
      </c>
      <c r="E5" s="5">
        <v>665</v>
      </c>
      <c r="F5" s="5"/>
      <c r="G5" s="5">
        <v>2180</v>
      </c>
      <c r="H5" s="34">
        <v>1665</v>
      </c>
      <c r="I5" s="5"/>
      <c r="J5" s="5">
        <v>2222</v>
      </c>
      <c r="K5" s="10">
        <v>2080</v>
      </c>
      <c r="L5" s="10">
        <v>2800</v>
      </c>
      <c r="M5" s="10"/>
      <c r="N5" s="10">
        <v>1680</v>
      </c>
      <c r="O5" s="10"/>
      <c r="P5" s="10">
        <v>560</v>
      </c>
      <c r="Q5" s="10"/>
      <c r="R5" s="27">
        <v>2800</v>
      </c>
      <c r="S5" s="27">
        <v>560</v>
      </c>
      <c r="T5" s="5"/>
      <c r="U5" s="5"/>
      <c r="V5" s="5"/>
      <c r="W5" s="5"/>
      <c r="X5" s="5"/>
      <c r="Y5" s="20"/>
      <c r="Z5" s="20"/>
      <c r="AA5" s="10"/>
      <c r="AB5" s="11"/>
      <c r="AC5" s="10"/>
      <c r="AD5" s="27"/>
      <c r="AE5" s="10"/>
      <c r="AF5" s="10"/>
      <c r="AG5" s="27"/>
      <c r="AH5" s="30">
        <f t="shared" ref="AH5:AH26" si="0">+SUM(C5:J5)</f>
        <v>8212</v>
      </c>
      <c r="AI5" s="32">
        <f t="shared" ref="AI5:AI26" si="1">+SUM(K5:S5)</f>
        <v>10480</v>
      </c>
      <c r="AJ5" s="21">
        <f t="shared" ref="AJ5:AJ26" si="2">+SUM(T5:Z5)</f>
        <v>0</v>
      </c>
      <c r="AK5" s="29">
        <f t="shared" ref="AK5:AK25" si="3">+SUM(AA5:AG5)</f>
        <v>0</v>
      </c>
      <c r="AL5" s="25">
        <f t="shared" ref="AL5:AL12" si="4">+SUM(AH5:AK5)</f>
        <v>18692</v>
      </c>
      <c r="AM5" s="26">
        <v>51561</v>
      </c>
      <c r="AN5" s="33">
        <f t="shared" ref="AN5:AN27" si="5">+AM5*AL5</f>
        <v>963778212</v>
      </c>
      <c r="AO5" s="1"/>
      <c r="AP5" s="17"/>
    </row>
    <row r="6" spans="1:42" ht="15">
      <c r="A6" s="19"/>
      <c r="B6" s="19" t="s">
        <v>50</v>
      </c>
      <c r="C6" s="31">
        <v>2355</v>
      </c>
      <c r="D6" s="20"/>
      <c r="E6" s="20"/>
      <c r="F6" s="20"/>
      <c r="G6" s="20">
        <v>437</v>
      </c>
      <c r="H6" s="34"/>
      <c r="I6" s="20"/>
      <c r="J6" s="20"/>
      <c r="K6" s="27"/>
      <c r="L6" s="27"/>
      <c r="M6" s="27"/>
      <c r="N6" s="27"/>
      <c r="O6" s="27"/>
      <c r="P6" s="27"/>
      <c r="Q6" s="27"/>
      <c r="R6" s="27"/>
      <c r="S6" s="27"/>
      <c r="T6" s="20"/>
      <c r="U6" s="20"/>
      <c r="V6" s="20"/>
      <c r="W6" s="20"/>
      <c r="X6" s="20"/>
      <c r="Y6" s="20"/>
      <c r="Z6" s="20"/>
      <c r="AA6" s="27"/>
      <c r="AB6" s="28"/>
      <c r="AC6" s="27"/>
      <c r="AD6" s="27"/>
      <c r="AE6" s="27"/>
      <c r="AF6" s="27"/>
      <c r="AG6" s="27"/>
      <c r="AH6" s="30">
        <f t="shared" si="0"/>
        <v>2792</v>
      </c>
      <c r="AI6" s="32">
        <f t="shared" si="1"/>
        <v>0</v>
      </c>
      <c r="AJ6" s="21">
        <f t="shared" si="2"/>
        <v>0</v>
      </c>
      <c r="AK6" s="29">
        <f t="shared" si="3"/>
        <v>0</v>
      </c>
      <c r="AL6" s="25">
        <f>+SUM(AH6:AK6)</f>
        <v>2792</v>
      </c>
      <c r="AM6" s="26">
        <v>51561</v>
      </c>
      <c r="AN6" s="33">
        <f t="shared" si="5"/>
        <v>143958312</v>
      </c>
      <c r="AO6" s="1"/>
      <c r="AP6" s="17"/>
    </row>
    <row r="7" spans="1:42" ht="15">
      <c r="A7" s="19"/>
      <c r="B7" s="19" t="s">
        <v>47</v>
      </c>
      <c r="C7" s="31">
        <v>1213</v>
      </c>
      <c r="D7" s="20"/>
      <c r="E7" s="20">
        <v>500</v>
      </c>
      <c r="F7" s="20"/>
      <c r="G7" s="20"/>
      <c r="H7" s="34"/>
      <c r="I7" s="20"/>
      <c r="J7" s="20">
        <v>1093</v>
      </c>
      <c r="K7" s="27">
        <v>1192</v>
      </c>
      <c r="L7" s="27">
        <v>1861</v>
      </c>
      <c r="M7" s="27"/>
      <c r="N7" s="27"/>
      <c r="O7" s="27"/>
      <c r="P7" s="27">
        <v>917</v>
      </c>
      <c r="Q7" s="27"/>
      <c r="R7" s="27"/>
      <c r="S7" s="27"/>
      <c r="T7" s="20"/>
      <c r="U7" s="20"/>
      <c r="V7" s="20"/>
      <c r="W7" s="20"/>
      <c r="X7" s="20"/>
      <c r="Y7" s="20"/>
      <c r="Z7" s="20"/>
      <c r="AA7" s="27"/>
      <c r="AB7" s="28"/>
      <c r="AC7" s="27"/>
      <c r="AD7" s="27"/>
      <c r="AE7" s="27"/>
      <c r="AF7" s="27"/>
      <c r="AG7" s="27"/>
      <c r="AH7" s="30">
        <f t="shared" si="0"/>
        <v>2806</v>
      </c>
      <c r="AI7" s="32">
        <f t="shared" si="1"/>
        <v>3970</v>
      </c>
      <c r="AJ7" s="21">
        <f t="shared" si="2"/>
        <v>0</v>
      </c>
      <c r="AK7" s="29">
        <f t="shared" si="3"/>
        <v>0</v>
      </c>
      <c r="AL7" s="25">
        <f t="shared" si="4"/>
        <v>6776</v>
      </c>
      <c r="AM7" s="26">
        <v>69375</v>
      </c>
      <c r="AN7" s="33">
        <f t="shared" si="5"/>
        <v>470085000</v>
      </c>
      <c r="AO7" s="17"/>
      <c r="AP7" s="17"/>
    </row>
    <row r="8" spans="1:42" ht="15">
      <c r="A8" s="4" t="s">
        <v>11</v>
      </c>
      <c r="B8" s="4" t="s">
        <v>12</v>
      </c>
      <c r="C8" s="15"/>
      <c r="D8" s="5"/>
      <c r="E8" s="5">
        <v>90</v>
      </c>
      <c r="F8" s="5"/>
      <c r="G8" s="5">
        <v>180</v>
      </c>
      <c r="H8" s="20"/>
      <c r="I8" s="5"/>
      <c r="J8" s="5"/>
      <c r="K8" s="10"/>
      <c r="L8" s="10">
        <v>180</v>
      </c>
      <c r="M8" s="10"/>
      <c r="N8" s="10">
        <v>90</v>
      </c>
      <c r="O8" s="10"/>
      <c r="P8" s="10"/>
      <c r="Q8" s="10"/>
      <c r="R8" s="27">
        <v>92</v>
      </c>
      <c r="S8" s="27"/>
      <c r="T8" s="5"/>
      <c r="U8" s="5"/>
      <c r="V8" s="5"/>
      <c r="W8" s="5"/>
      <c r="X8" s="5"/>
      <c r="Y8" s="20"/>
      <c r="Z8" s="20"/>
      <c r="AA8" s="10"/>
      <c r="AB8" s="11"/>
      <c r="AC8" s="10"/>
      <c r="AD8" s="27"/>
      <c r="AE8" s="27"/>
      <c r="AF8" s="10"/>
      <c r="AG8" s="27"/>
      <c r="AH8" s="30">
        <f t="shared" si="0"/>
        <v>270</v>
      </c>
      <c r="AI8" s="32">
        <f t="shared" si="1"/>
        <v>362</v>
      </c>
      <c r="AJ8" s="21">
        <f t="shared" si="2"/>
        <v>0</v>
      </c>
      <c r="AK8" s="29">
        <f t="shared" si="3"/>
        <v>0</v>
      </c>
      <c r="AL8" s="25">
        <f t="shared" si="4"/>
        <v>632</v>
      </c>
      <c r="AM8" s="26">
        <v>81803</v>
      </c>
      <c r="AN8" s="33">
        <f t="shared" si="5"/>
        <v>51699496</v>
      </c>
      <c r="AO8" s="1"/>
      <c r="AP8" s="17"/>
    </row>
    <row r="9" spans="1:42" ht="15">
      <c r="A9" s="4" t="s">
        <v>13</v>
      </c>
      <c r="B9" s="4" t="s">
        <v>14</v>
      </c>
      <c r="C9" s="15">
        <v>200</v>
      </c>
      <c r="D9" s="5">
        <v>400</v>
      </c>
      <c r="E9" s="5">
        <v>400</v>
      </c>
      <c r="F9" s="5"/>
      <c r="G9" s="5">
        <v>521</v>
      </c>
      <c r="H9" s="20"/>
      <c r="I9" s="5"/>
      <c r="J9" s="5">
        <v>575</v>
      </c>
      <c r="K9" s="10">
        <v>504</v>
      </c>
      <c r="L9" s="27">
        <v>306</v>
      </c>
      <c r="M9" s="10"/>
      <c r="N9" s="10">
        <v>448</v>
      </c>
      <c r="O9" s="10"/>
      <c r="P9" s="10">
        <v>800</v>
      </c>
      <c r="Q9" s="10"/>
      <c r="R9" s="27">
        <v>600</v>
      </c>
      <c r="S9" s="27">
        <v>5</v>
      </c>
      <c r="T9" s="5"/>
      <c r="U9" s="5"/>
      <c r="V9" s="5"/>
      <c r="W9" s="5"/>
      <c r="X9" s="5"/>
      <c r="Y9" s="20"/>
      <c r="Z9" s="20"/>
      <c r="AA9" s="10"/>
      <c r="AB9" s="11"/>
      <c r="AC9" s="10"/>
      <c r="AD9" s="27"/>
      <c r="AE9" s="27"/>
      <c r="AF9" s="10"/>
      <c r="AG9" s="27"/>
      <c r="AH9" s="30">
        <f t="shared" si="0"/>
        <v>2096</v>
      </c>
      <c r="AI9" s="32">
        <f t="shared" si="1"/>
        <v>2663</v>
      </c>
      <c r="AJ9" s="21">
        <f t="shared" si="2"/>
        <v>0</v>
      </c>
      <c r="AK9" s="29">
        <f t="shared" si="3"/>
        <v>0</v>
      </c>
      <c r="AL9" s="25">
        <f t="shared" si="4"/>
        <v>4759</v>
      </c>
      <c r="AM9" s="26">
        <v>35207</v>
      </c>
      <c r="AN9" s="33">
        <f t="shared" si="5"/>
        <v>167550113</v>
      </c>
      <c r="AO9" s="1"/>
      <c r="AP9" s="17"/>
    </row>
    <row r="10" spans="1:42" ht="15">
      <c r="A10" s="19" t="s">
        <v>52</v>
      </c>
      <c r="B10" s="19" t="s">
        <v>51</v>
      </c>
      <c r="C10" s="31"/>
      <c r="D10" s="20"/>
      <c r="E10" s="20">
        <v>500</v>
      </c>
      <c r="F10" s="20"/>
      <c r="G10" s="20">
        <v>437</v>
      </c>
      <c r="H10" s="20"/>
      <c r="I10" s="20"/>
      <c r="J10" s="20">
        <v>1093</v>
      </c>
      <c r="K10" s="27">
        <v>1192</v>
      </c>
      <c r="L10" s="27">
        <v>1963</v>
      </c>
      <c r="M10" s="27"/>
      <c r="N10" s="27"/>
      <c r="O10" s="27"/>
      <c r="P10" s="27">
        <v>917</v>
      </c>
      <c r="Q10" s="27"/>
      <c r="R10" s="27"/>
      <c r="S10" s="27"/>
      <c r="T10" s="20"/>
      <c r="U10" s="20"/>
      <c r="V10" s="20"/>
      <c r="W10" s="20"/>
      <c r="X10" s="20"/>
      <c r="Y10" s="20"/>
      <c r="Z10" s="20"/>
      <c r="AA10" s="27"/>
      <c r="AB10" s="28"/>
      <c r="AC10" s="27"/>
      <c r="AD10" s="27"/>
      <c r="AE10" s="27"/>
      <c r="AF10" s="27"/>
      <c r="AG10" s="27"/>
      <c r="AH10" s="30">
        <f t="shared" si="0"/>
        <v>2030</v>
      </c>
      <c r="AI10" s="32">
        <f t="shared" si="1"/>
        <v>4072</v>
      </c>
      <c r="AJ10" s="21">
        <f t="shared" si="2"/>
        <v>0</v>
      </c>
      <c r="AK10" s="29">
        <f t="shared" si="3"/>
        <v>0</v>
      </c>
      <c r="AL10" s="25">
        <f t="shared" ref="AL10" si="6">+SUM(AH10:AK10)</f>
        <v>6102</v>
      </c>
      <c r="AM10" s="26">
        <v>36091</v>
      </c>
      <c r="AN10" s="33">
        <f t="shared" ref="AN10" si="7">+AM10*AL10</f>
        <v>220227282</v>
      </c>
      <c r="AO10" s="1"/>
      <c r="AP10" s="17"/>
    </row>
    <row r="11" spans="1:42" ht="15">
      <c r="A11" s="4" t="s">
        <v>15</v>
      </c>
      <c r="B11" s="4" t="s">
        <v>16</v>
      </c>
      <c r="C11" s="15">
        <v>391</v>
      </c>
      <c r="D11" s="5"/>
      <c r="E11" s="5"/>
      <c r="F11" s="5"/>
      <c r="G11" s="5">
        <v>400</v>
      </c>
      <c r="H11" s="20"/>
      <c r="I11" s="5"/>
      <c r="J11" s="5"/>
      <c r="K11" s="10"/>
      <c r="L11" s="10"/>
      <c r="M11" s="10"/>
      <c r="N11" s="10">
        <v>626</v>
      </c>
      <c r="O11" s="10"/>
      <c r="P11" s="10"/>
      <c r="Q11" s="10"/>
      <c r="R11" s="27">
        <v>400</v>
      </c>
      <c r="S11" s="27">
        <v>30</v>
      </c>
      <c r="T11" s="5"/>
      <c r="U11" s="5"/>
      <c r="V11" s="5"/>
      <c r="W11" s="5"/>
      <c r="X11" s="5"/>
      <c r="Y11" s="20"/>
      <c r="Z11" s="20"/>
      <c r="AA11" s="10"/>
      <c r="AB11" s="11"/>
      <c r="AC11" s="10"/>
      <c r="AD11" s="27"/>
      <c r="AE11" s="27"/>
      <c r="AF11" s="10"/>
      <c r="AG11" s="27"/>
      <c r="AH11" s="30">
        <f t="shared" si="0"/>
        <v>791</v>
      </c>
      <c r="AI11" s="32">
        <f t="shared" si="1"/>
        <v>1056</v>
      </c>
      <c r="AJ11" s="21">
        <f t="shared" si="2"/>
        <v>0</v>
      </c>
      <c r="AK11" s="29">
        <f t="shared" si="3"/>
        <v>0</v>
      </c>
      <c r="AL11" s="25">
        <f t="shared" si="4"/>
        <v>1847</v>
      </c>
      <c r="AM11" s="26">
        <v>36091</v>
      </c>
      <c r="AN11" s="33">
        <f t="shared" si="5"/>
        <v>66660077</v>
      </c>
      <c r="AO11" s="1"/>
      <c r="AP11" s="17"/>
    </row>
    <row r="12" spans="1:42" ht="15">
      <c r="A12" s="4" t="s">
        <v>17</v>
      </c>
      <c r="B12" s="4" t="s">
        <v>18</v>
      </c>
      <c r="C12" s="15"/>
      <c r="D12" s="5">
        <v>20</v>
      </c>
      <c r="E12" s="5"/>
      <c r="F12" s="5"/>
      <c r="G12" s="5"/>
      <c r="H12" s="20"/>
      <c r="I12" s="5"/>
      <c r="J12" s="5"/>
      <c r="K12" s="10"/>
      <c r="L12" s="10"/>
      <c r="M12" s="10"/>
      <c r="N12" s="10">
        <v>20</v>
      </c>
      <c r="O12" s="10"/>
      <c r="P12" s="10"/>
      <c r="Q12" s="10"/>
      <c r="R12" s="27"/>
      <c r="S12" s="27"/>
      <c r="T12" s="5"/>
      <c r="U12" s="5"/>
      <c r="V12" s="5"/>
      <c r="W12" s="5"/>
      <c r="X12" s="5"/>
      <c r="Y12" s="20"/>
      <c r="Z12" s="20"/>
      <c r="AA12" s="10"/>
      <c r="AB12" s="11"/>
      <c r="AC12" s="10"/>
      <c r="AD12" s="27"/>
      <c r="AE12" s="27"/>
      <c r="AF12" s="10"/>
      <c r="AG12" s="27"/>
      <c r="AH12" s="30">
        <f t="shared" si="0"/>
        <v>20</v>
      </c>
      <c r="AI12" s="32">
        <f t="shared" si="1"/>
        <v>20</v>
      </c>
      <c r="AJ12" s="21">
        <f t="shared" si="2"/>
        <v>0</v>
      </c>
      <c r="AK12" s="29">
        <f t="shared" si="3"/>
        <v>0</v>
      </c>
      <c r="AL12" s="25">
        <f t="shared" si="4"/>
        <v>40</v>
      </c>
      <c r="AM12" s="26">
        <v>70831</v>
      </c>
      <c r="AN12" s="33">
        <f t="shared" si="5"/>
        <v>2833240</v>
      </c>
      <c r="AO12" s="1"/>
      <c r="AP12" s="17"/>
    </row>
    <row r="13" spans="1:42" ht="15">
      <c r="A13" s="4" t="s">
        <v>19</v>
      </c>
      <c r="B13" s="4" t="s">
        <v>20</v>
      </c>
      <c r="C13" s="15">
        <v>152</v>
      </c>
      <c r="D13" s="5">
        <v>650</v>
      </c>
      <c r="E13" s="5">
        <v>776</v>
      </c>
      <c r="F13" s="5"/>
      <c r="G13" s="5"/>
      <c r="H13" s="20">
        <v>524</v>
      </c>
      <c r="I13" s="5"/>
      <c r="J13" s="5"/>
      <c r="K13" s="10"/>
      <c r="L13" s="27"/>
      <c r="M13" s="10"/>
      <c r="N13" s="10">
        <v>130</v>
      </c>
      <c r="O13" s="10"/>
      <c r="P13" s="10">
        <v>260</v>
      </c>
      <c r="Q13" s="10"/>
      <c r="R13" s="27">
        <v>650</v>
      </c>
      <c r="S13" s="27">
        <v>214</v>
      </c>
      <c r="T13" s="5"/>
      <c r="U13" s="5"/>
      <c r="V13" s="5"/>
      <c r="W13" s="5"/>
      <c r="X13" s="5"/>
      <c r="Y13" s="20"/>
      <c r="Z13" s="20"/>
      <c r="AA13" s="10"/>
      <c r="AB13" s="11"/>
      <c r="AC13" s="10"/>
      <c r="AD13" s="27"/>
      <c r="AE13" s="27"/>
      <c r="AF13" s="10"/>
      <c r="AG13" s="27"/>
      <c r="AH13" s="30">
        <f t="shared" si="0"/>
        <v>2102</v>
      </c>
      <c r="AI13" s="32">
        <f t="shared" si="1"/>
        <v>1254</v>
      </c>
      <c r="AJ13" s="21">
        <f t="shared" si="2"/>
        <v>0</v>
      </c>
      <c r="AK13" s="29">
        <f t="shared" si="3"/>
        <v>0</v>
      </c>
      <c r="AL13" s="25">
        <f>+SUM(AH13:AK13)</f>
        <v>3356</v>
      </c>
      <c r="AM13" s="26">
        <v>32460</v>
      </c>
      <c r="AN13" s="33">
        <f t="shared" si="5"/>
        <v>108935760</v>
      </c>
      <c r="AO13" s="1"/>
      <c r="AP13" s="17"/>
    </row>
    <row r="14" spans="1:42" ht="15">
      <c r="A14" s="19" t="s">
        <v>61</v>
      </c>
      <c r="B14" s="19" t="s">
        <v>62</v>
      </c>
      <c r="C14" s="31"/>
      <c r="D14" s="20"/>
      <c r="E14" s="20"/>
      <c r="F14" s="20"/>
      <c r="G14" s="20"/>
      <c r="H14" s="20"/>
      <c r="I14" s="20"/>
      <c r="J14" s="20"/>
      <c r="K14" s="27">
        <v>686</v>
      </c>
      <c r="L14" s="27">
        <v>523</v>
      </c>
      <c r="M14" s="27"/>
      <c r="N14" s="27">
        <v>739</v>
      </c>
      <c r="O14" s="27"/>
      <c r="P14" s="27">
        <v>1004</v>
      </c>
      <c r="Q14" s="27"/>
      <c r="R14" s="27">
        <v>3000</v>
      </c>
      <c r="S14" s="27">
        <v>1729</v>
      </c>
      <c r="T14" s="20"/>
      <c r="U14" s="20"/>
      <c r="V14" s="20"/>
      <c r="W14" s="20"/>
      <c r="X14" s="20"/>
      <c r="Y14" s="20"/>
      <c r="Z14" s="20"/>
      <c r="AA14" s="27"/>
      <c r="AB14" s="28"/>
      <c r="AC14" s="27"/>
      <c r="AD14" s="27"/>
      <c r="AE14" s="27"/>
      <c r="AF14" s="27"/>
      <c r="AG14" s="27"/>
      <c r="AH14" s="30">
        <f t="shared" si="0"/>
        <v>0</v>
      </c>
      <c r="AI14" s="32">
        <f t="shared" si="1"/>
        <v>7681</v>
      </c>
      <c r="AJ14" s="21">
        <f t="shared" si="2"/>
        <v>0</v>
      </c>
      <c r="AK14" s="29">
        <f t="shared" si="3"/>
        <v>0</v>
      </c>
      <c r="AL14" s="25">
        <f t="shared" ref="AL14:AL25" si="8">+SUM(AH14:AK14)</f>
        <v>7681</v>
      </c>
      <c r="AM14" s="26">
        <v>32460</v>
      </c>
      <c r="AN14" s="33"/>
      <c r="AO14" s="1"/>
      <c r="AP14" s="17"/>
    </row>
    <row r="15" spans="1:42" ht="15">
      <c r="A15" s="4" t="s">
        <v>21</v>
      </c>
      <c r="B15" s="4" t="s">
        <v>22</v>
      </c>
      <c r="C15" s="15">
        <v>180</v>
      </c>
      <c r="D15" s="5">
        <v>200</v>
      </c>
      <c r="E15" s="5"/>
      <c r="F15" s="5"/>
      <c r="G15" s="5"/>
      <c r="H15" s="5">
        <v>442</v>
      </c>
      <c r="I15" s="5"/>
      <c r="J15" s="5"/>
      <c r="K15" s="10">
        <v>158</v>
      </c>
      <c r="L15" s="27">
        <v>287</v>
      </c>
      <c r="M15" s="10"/>
      <c r="N15" s="10">
        <v>95</v>
      </c>
      <c r="O15" s="10"/>
      <c r="P15" s="10"/>
      <c r="Q15" s="27"/>
      <c r="R15" s="27"/>
      <c r="S15" s="27">
        <v>400</v>
      </c>
      <c r="T15" s="5"/>
      <c r="U15" s="5"/>
      <c r="V15" s="5"/>
      <c r="W15" s="5"/>
      <c r="X15" s="5"/>
      <c r="Y15" s="20"/>
      <c r="Z15" s="20"/>
      <c r="AA15" s="10"/>
      <c r="AB15" s="11"/>
      <c r="AC15" s="10"/>
      <c r="AD15" s="27"/>
      <c r="AE15" s="27"/>
      <c r="AF15" s="10"/>
      <c r="AG15" s="27"/>
      <c r="AH15" s="30">
        <f t="shared" si="0"/>
        <v>822</v>
      </c>
      <c r="AI15" s="32">
        <f t="shared" si="1"/>
        <v>940</v>
      </c>
      <c r="AJ15" s="21">
        <f t="shared" si="2"/>
        <v>0</v>
      </c>
      <c r="AK15" s="29">
        <f t="shared" si="3"/>
        <v>0</v>
      </c>
      <c r="AL15" s="25">
        <f t="shared" si="8"/>
        <v>1762</v>
      </c>
      <c r="AM15" s="26">
        <v>43000</v>
      </c>
      <c r="AN15" s="33">
        <f t="shared" si="5"/>
        <v>75766000</v>
      </c>
      <c r="AO15" s="1"/>
      <c r="AP15" s="17"/>
    </row>
    <row r="16" spans="1:42" ht="15">
      <c r="A16" s="4" t="s">
        <v>23</v>
      </c>
      <c r="B16" s="4" t="s">
        <v>24</v>
      </c>
      <c r="C16" s="15"/>
      <c r="D16" s="5">
        <v>270</v>
      </c>
      <c r="E16" s="5">
        <v>440</v>
      </c>
      <c r="F16" s="5"/>
      <c r="G16" s="5">
        <v>90</v>
      </c>
      <c r="H16" s="20">
        <v>10</v>
      </c>
      <c r="I16" s="5"/>
      <c r="J16" s="5">
        <v>184</v>
      </c>
      <c r="K16" s="10">
        <v>270</v>
      </c>
      <c r="L16" s="27">
        <v>270</v>
      </c>
      <c r="M16" s="10"/>
      <c r="N16" s="10"/>
      <c r="O16" s="10"/>
      <c r="P16" s="10">
        <v>180</v>
      </c>
      <c r="Q16" s="27"/>
      <c r="R16" s="27">
        <v>270</v>
      </c>
      <c r="S16" s="27">
        <v>127</v>
      </c>
      <c r="T16" s="5"/>
      <c r="U16" s="5"/>
      <c r="V16" s="5"/>
      <c r="W16" s="5"/>
      <c r="X16" s="5"/>
      <c r="Y16" s="20"/>
      <c r="Z16" s="20"/>
      <c r="AA16" s="10"/>
      <c r="AB16" s="11"/>
      <c r="AC16" s="10"/>
      <c r="AD16" s="27"/>
      <c r="AE16" s="27"/>
      <c r="AF16" s="10"/>
      <c r="AG16" s="27"/>
      <c r="AH16" s="30">
        <f t="shared" si="0"/>
        <v>994</v>
      </c>
      <c r="AI16" s="32">
        <f t="shared" si="1"/>
        <v>1117</v>
      </c>
      <c r="AJ16" s="21">
        <f t="shared" si="2"/>
        <v>0</v>
      </c>
      <c r="AK16" s="29">
        <f t="shared" si="3"/>
        <v>0</v>
      </c>
      <c r="AL16" s="25">
        <f t="shared" si="8"/>
        <v>2111</v>
      </c>
      <c r="AM16" s="26">
        <v>45000</v>
      </c>
      <c r="AN16" s="33">
        <f t="shared" si="5"/>
        <v>94995000</v>
      </c>
      <c r="AO16" s="1"/>
      <c r="AP16" s="17"/>
    </row>
    <row r="17" spans="1:42" ht="15">
      <c r="A17" s="19" t="s">
        <v>63</v>
      </c>
      <c r="B17" s="19" t="s">
        <v>64</v>
      </c>
      <c r="C17" s="31"/>
      <c r="D17" s="20"/>
      <c r="E17" s="20"/>
      <c r="F17" s="20"/>
      <c r="G17" s="20"/>
      <c r="H17" s="20"/>
      <c r="I17" s="20"/>
      <c r="J17" s="20"/>
      <c r="K17" s="27">
        <v>686</v>
      </c>
      <c r="L17" s="27">
        <v>523</v>
      </c>
      <c r="M17" s="27"/>
      <c r="N17" s="27">
        <v>739</v>
      </c>
      <c r="O17" s="27"/>
      <c r="P17" s="27">
        <v>1004</v>
      </c>
      <c r="Q17" s="27"/>
      <c r="R17" s="27">
        <v>3000</v>
      </c>
      <c r="S17" s="27">
        <v>1729</v>
      </c>
      <c r="T17" s="20"/>
      <c r="U17" s="20"/>
      <c r="V17" s="20"/>
      <c r="W17" s="20"/>
      <c r="X17" s="20"/>
      <c r="Y17" s="20"/>
      <c r="Z17" s="20"/>
      <c r="AA17" s="27"/>
      <c r="AB17" s="28"/>
      <c r="AC17" s="27"/>
      <c r="AD17" s="27"/>
      <c r="AE17" s="27"/>
      <c r="AF17" s="27"/>
      <c r="AG17" s="27"/>
      <c r="AH17" s="30">
        <f t="shared" si="0"/>
        <v>0</v>
      </c>
      <c r="AI17" s="32">
        <f t="shared" si="1"/>
        <v>7681</v>
      </c>
      <c r="AJ17" s="21">
        <f t="shared" si="2"/>
        <v>0</v>
      </c>
      <c r="AK17" s="29">
        <f t="shared" si="3"/>
        <v>0</v>
      </c>
      <c r="AL17" s="25">
        <f t="shared" si="8"/>
        <v>7681</v>
      </c>
      <c r="AM17" s="26">
        <v>45000</v>
      </c>
      <c r="AN17" s="33"/>
      <c r="AO17" s="1"/>
      <c r="AP17" s="17"/>
    </row>
    <row r="18" spans="1:42" ht="15">
      <c r="A18" s="4" t="s">
        <v>25</v>
      </c>
      <c r="B18" s="4" t="s">
        <v>26</v>
      </c>
      <c r="C18" s="15"/>
      <c r="D18" s="5"/>
      <c r="E18" s="5"/>
      <c r="F18" s="5"/>
      <c r="G18" s="5"/>
      <c r="H18" s="20"/>
      <c r="I18" s="5"/>
      <c r="J18" s="5"/>
      <c r="K18" s="10">
        <v>10</v>
      </c>
      <c r="L18" s="10"/>
      <c r="M18" s="10"/>
      <c r="N18" s="10"/>
      <c r="O18" s="10"/>
      <c r="P18" s="10"/>
      <c r="Q18" s="10"/>
      <c r="R18" s="27"/>
      <c r="S18" s="27"/>
      <c r="T18" s="5"/>
      <c r="U18" s="5"/>
      <c r="V18" s="5"/>
      <c r="W18" s="5"/>
      <c r="X18" s="5"/>
      <c r="Y18" s="20"/>
      <c r="Z18" s="20"/>
      <c r="AA18" s="10"/>
      <c r="AB18" s="11"/>
      <c r="AC18" s="10"/>
      <c r="AD18" s="27"/>
      <c r="AE18" s="10"/>
      <c r="AF18" s="10"/>
      <c r="AG18" s="27"/>
      <c r="AH18" s="30">
        <f t="shared" si="0"/>
        <v>0</v>
      </c>
      <c r="AI18" s="32">
        <f t="shared" si="1"/>
        <v>10</v>
      </c>
      <c r="AJ18" s="21">
        <f t="shared" si="2"/>
        <v>0</v>
      </c>
      <c r="AK18" s="29">
        <f t="shared" si="3"/>
        <v>0</v>
      </c>
      <c r="AL18" s="25">
        <f>+SUM(AH18:AK18)</f>
        <v>10</v>
      </c>
      <c r="AM18" s="26">
        <v>71375</v>
      </c>
      <c r="AN18" s="33">
        <f t="shared" si="5"/>
        <v>713750</v>
      </c>
      <c r="AO18" s="1"/>
      <c r="AP18" s="17"/>
    </row>
    <row r="19" spans="1:42" ht="15">
      <c r="A19" s="4" t="s">
        <v>27</v>
      </c>
      <c r="B19" s="4" t="s">
        <v>28</v>
      </c>
      <c r="C19" s="15"/>
      <c r="D19" s="5"/>
      <c r="E19" s="5"/>
      <c r="F19" s="5"/>
      <c r="G19" s="5">
        <v>10</v>
      </c>
      <c r="H19" s="5"/>
      <c r="I19" s="5"/>
      <c r="J19" s="5"/>
      <c r="K19" s="10"/>
      <c r="L19" s="10"/>
      <c r="M19" s="10"/>
      <c r="N19" s="10"/>
      <c r="O19" s="10"/>
      <c r="P19" s="10"/>
      <c r="Q19" s="10"/>
      <c r="R19" s="27"/>
      <c r="S19" s="27"/>
      <c r="T19" s="5"/>
      <c r="U19" s="5"/>
      <c r="V19" s="5"/>
      <c r="W19" s="5"/>
      <c r="X19" s="5"/>
      <c r="Y19" s="20"/>
      <c r="Z19" s="20"/>
      <c r="AA19" s="10"/>
      <c r="AB19" s="11"/>
      <c r="AC19" s="10"/>
      <c r="AD19" s="27"/>
      <c r="AE19" s="10"/>
      <c r="AF19" s="10"/>
      <c r="AG19" s="27"/>
      <c r="AH19" s="30">
        <f t="shared" si="0"/>
        <v>10</v>
      </c>
      <c r="AI19" s="32">
        <f t="shared" si="1"/>
        <v>0</v>
      </c>
      <c r="AJ19" s="21">
        <f t="shared" si="2"/>
        <v>0</v>
      </c>
      <c r="AK19" s="29">
        <f t="shared" si="3"/>
        <v>0</v>
      </c>
      <c r="AL19" s="25">
        <f t="shared" si="8"/>
        <v>10</v>
      </c>
      <c r="AM19" s="26">
        <v>74478</v>
      </c>
      <c r="AN19" s="33">
        <f t="shared" si="5"/>
        <v>744780</v>
      </c>
      <c r="AO19" s="1"/>
      <c r="AP19" s="17"/>
    </row>
    <row r="20" spans="1:42" ht="15">
      <c r="A20" s="4" t="s">
        <v>29</v>
      </c>
      <c r="B20" s="4" t="s">
        <v>30</v>
      </c>
      <c r="C20" s="15"/>
      <c r="D20" s="5"/>
      <c r="E20" s="5">
        <v>100</v>
      </c>
      <c r="F20" s="5"/>
      <c r="G20" s="5">
        <v>100</v>
      </c>
      <c r="H20" s="20"/>
      <c r="I20" s="5"/>
      <c r="J20" s="5"/>
      <c r="K20" s="10">
        <v>140</v>
      </c>
      <c r="L20" s="10"/>
      <c r="M20" s="10"/>
      <c r="N20" s="10">
        <v>263</v>
      </c>
      <c r="O20" s="10"/>
      <c r="P20" s="10"/>
      <c r="Q20" s="10"/>
      <c r="R20" s="27">
        <v>100</v>
      </c>
      <c r="S20" s="27"/>
      <c r="T20" s="5"/>
      <c r="U20" s="5"/>
      <c r="V20" s="5"/>
      <c r="W20" s="5"/>
      <c r="X20" s="5"/>
      <c r="Y20" s="20"/>
      <c r="Z20" s="20"/>
      <c r="AA20" s="10"/>
      <c r="AB20" s="11"/>
      <c r="AC20" s="10"/>
      <c r="AD20" s="27"/>
      <c r="AE20" s="10"/>
      <c r="AF20" s="10"/>
      <c r="AG20" s="27"/>
      <c r="AH20" s="30">
        <f t="shared" si="0"/>
        <v>200</v>
      </c>
      <c r="AI20" s="32">
        <f t="shared" si="1"/>
        <v>503</v>
      </c>
      <c r="AJ20" s="21">
        <f t="shared" si="2"/>
        <v>0</v>
      </c>
      <c r="AK20" s="29">
        <f t="shared" si="3"/>
        <v>0</v>
      </c>
      <c r="AL20" s="25">
        <f t="shared" si="8"/>
        <v>703</v>
      </c>
      <c r="AM20" s="26">
        <v>35470</v>
      </c>
      <c r="AN20" s="33">
        <f t="shared" si="5"/>
        <v>24935410</v>
      </c>
      <c r="AO20" s="1"/>
      <c r="AP20" s="17"/>
    </row>
    <row r="21" spans="1:42" ht="15">
      <c r="A21" s="4" t="s">
        <v>31</v>
      </c>
      <c r="B21" s="4" t="s">
        <v>32</v>
      </c>
      <c r="C21" s="15"/>
      <c r="D21" s="5"/>
      <c r="E21" s="5">
        <v>100</v>
      </c>
      <c r="F21" s="5"/>
      <c r="G21" s="5">
        <v>200</v>
      </c>
      <c r="H21" s="20"/>
      <c r="I21" s="5"/>
      <c r="J21" s="5"/>
      <c r="K21" s="10">
        <v>100</v>
      </c>
      <c r="L21" s="27"/>
      <c r="M21" s="10"/>
      <c r="N21" s="10">
        <v>201</v>
      </c>
      <c r="O21" s="10"/>
      <c r="P21" s="10"/>
      <c r="Q21" s="27"/>
      <c r="R21" s="27"/>
      <c r="S21" s="27"/>
      <c r="T21" s="5"/>
      <c r="U21" s="5"/>
      <c r="V21" s="5"/>
      <c r="W21" s="5"/>
      <c r="X21" s="5"/>
      <c r="Y21" s="20"/>
      <c r="Z21" s="20"/>
      <c r="AA21" s="10"/>
      <c r="AB21" s="11"/>
      <c r="AC21" s="10"/>
      <c r="AD21" s="27"/>
      <c r="AE21" s="10"/>
      <c r="AF21" s="10"/>
      <c r="AG21" s="27"/>
      <c r="AH21" s="30">
        <f t="shared" si="0"/>
        <v>300</v>
      </c>
      <c r="AI21" s="32">
        <f t="shared" si="1"/>
        <v>301</v>
      </c>
      <c r="AJ21" s="21">
        <f t="shared" si="2"/>
        <v>0</v>
      </c>
      <c r="AK21" s="29">
        <f t="shared" si="3"/>
        <v>0</v>
      </c>
      <c r="AL21" s="25">
        <f t="shared" si="8"/>
        <v>601</v>
      </c>
      <c r="AM21" s="26">
        <v>34400</v>
      </c>
      <c r="AN21" s="33">
        <f t="shared" si="5"/>
        <v>20674400</v>
      </c>
      <c r="AO21" s="1"/>
      <c r="AP21" s="17"/>
    </row>
    <row r="22" spans="1:42" ht="15">
      <c r="A22" s="19" t="s">
        <v>40</v>
      </c>
      <c r="B22" s="19" t="s">
        <v>41</v>
      </c>
      <c r="C22" s="20"/>
      <c r="D22" s="20"/>
      <c r="E22" s="20"/>
      <c r="F22" s="20"/>
      <c r="G22" s="20"/>
      <c r="H22" s="20"/>
      <c r="I22" s="20"/>
      <c r="J22" s="20"/>
      <c r="K22" s="27"/>
      <c r="L22" s="27"/>
      <c r="M22" s="27"/>
      <c r="N22" s="27"/>
      <c r="O22" s="27"/>
      <c r="P22" s="27"/>
      <c r="Q22" s="27"/>
      <c r="R22" s="27"/>
      <c r="S22" s="27"/>
      <c r="T22" s="20"/>
      <c r="U22" s="20"/>
      <c r="V22" s="20"/>
      <c r="W22" s="20"/>
      <c r="X22" s="20"/>
      <c r="Y22" s="20"/>
      <c r="Z22" s="20"/>
      <c r="AA22" s="27"/>
      <c r="AB22" s="28"/>
      <c r="AC22" s="27"/>
      <c r="AD22" s="27"/>
      <c r="AE22" s="27"/>
      <c r="AF22" s="27"/>
      <c r="AG22" s="27"/>
      <c r="AH22" s="30">
        <f t="shared" si="0"/>
        <v>0</v>
      </c>
      <c r="AI22" s="32">
        <f t="shared" si="1"/>
        <v>0</v>
      </c>
      <c r="AJ22" s="21">
        <f t="shared" si="2"/>
        <v>0</v>
      </c>
      <c r="AK22" s="29">
        <f t="shared" si="3"/>
        <v>0</v>
      </c>
      <c r="AL22" s="25">
        <f t="shared" si="8"/>
        <v>0</v>
      </c>
      <c r="AM22" s="26">
        <v>6200</v>
      </c>
      <c r="AN22" s="33">
        <f t="shared" si="5"/>
        <v>0</v>
      </c>
    </row>
    <row r="23" spans="1:42" ht="15">
      <c r="A23" s="19" t="s">
        <v>43</v>
      </c>
      <c r="B23" s="19" t="s">
        <v>44</v>
      </c>
      <c r="C23" s="20"/>
      <c r="D23" s="20"/>
      <c r="E23" s="20"/>
      <c r="F23" s="20"/>
      <c r="G23" s="20"/>
      <c r="H23" s="20"/>
      <c r="I23" s="20"/>
      <c r="J23" s="20"/>
      <c r="K23" s="27"/>
      <c r="L23" s="27"/>
      <c r="M23" s="27"/>
      <c r="N23" s="27"/>
      <c r="O23" s="27"/>
      <c r="P23" s="27"/>
      <c r="Q23" s="27"/>
      <c r="R23" s="27"/>
      <c r="S23" s="27"/>
      <c r="T23" s="20"/>
      <c r="U23" s="20"/>
      <c r="V23" s="20"/>
      <c r="W23" s="20"/>
      <c r="X23" s="20"/>
      <c r="Y23" s="20"/>
      <c r="Z23" s="20"/>
      <c r="AA23" s="27"/>
      <c r="AB23" s="28"/>
      <c r="AC23" s="27"/>
      <c r="AD23" s="27"/>
      <c r="AE23" s="27"/>
      <c r="AF23" s="27"/>
      <c r="AG23" s="27"/>
      <c r="AH23" s="30">
        <f t="shared" si="0"/>
        <v>0</v>
      </c>
      <c r="AI23" s="32">
        <f t="shared" si="1"/>
        <v>0</v>
      </c>
      <c r="AJ23" s="21">
        <f t="shared" si="2"/>
        <v>0</v>
      </c>
      <c r="AK23" s="29">
        <f t="shared" si="3"/>
        <v>0</v>
      </c>
      <c r="AL23" s="25">
        <f t="shared" si="8"/>
        <v>0</v>
      </c>
      <c r="AM23" s="26">
        <v>6060</v>
      </c>
      <c r="AN23" s="33">
        <f t="shared" si="5"/>
        <v>0</v>
      </c>
    </row>
    <row r="24" spans="1:42" ht="15">
      <c r="A24" s="19" t="s">
        <v>45</v>
      </c>
      <c r="B24" s="19" t="s">
        <v>46</v>
      </c>
      <c r="C24" s="20"/>
      <c r="D24" s="20"/>
      <c r="E24" s="20"/>
      <c r="F24" s="20"/>
      <c r="G24" s="20"/>
      <c r="H24" s="20"/>
      <c r="I24" s="20"/>
      <c r="J24" s="20"/>
      <c r="K24" s="27"/>
      <c r="L24" s="27"/>
      <c r="M24" s="27"/>
      <c r="N24" s="27"/>
      <c r="O24" s="27"/>
      <c r="P24" s="27"/>
      <c r="Q24" s="27"/>
      <c r="R24" s="27"/>
      <c r="S24" s="27"/>
      <c r="T24" s="20"/>
      <c r="U24" s="20"/>
      <c r="V24" s="20"/>
      <c r="W24" s="20"/>
      <c r="X24" s="20"/>
      <c r="Y24" s="20"/>
      <c r="Z24" s="20"/>
      <c r="AA24" s="27"/>
      <c r="AB24" s="28"/>
      <c r="AC24" s="27"/>
      <c r="AD24" s="27"/>
      <c r="AE24" s="27"/>
      <c r="AF24" s="27"/>
      <c r="AG24" s="27"/>
      <c r="AH24" s="30">
        <f t="shared" si="0"/>
        <v>0</v>
      </c>
      <c r="AI24" s="32">
        <f t="shared" si="1"/>
        <v>0</v>
      </c>
      <c r="AJ24" s="21">
        <f t="shared" si="2"/>
        <v>0</v>
      </c>
      <c r="AK24" s="29">
        <f t="shared" si="3"/>
        <v>0</v>
      </c>
      <c r="AL24" s="25">
        <f t="shared" si="8"/>
        <v>0</v>
      </c>
      <c r="AM24" s="26">
        <f>+AM5/3</f>
        <v>17187</v>
      </c>
      <c r="AN24" s="33">
        <f t="shared" si="5"/>
        <v>0</v>
      </c>
    </row>
    <row r="25" spans="1:42" ht="15">
      <c r="A25" s="19" t="s">
        <v>66</v>
      </c>
      <c r="B25" s="19" t="s">
        <v>65</v>
      </c>
      <c r="C25" s="20"/>
      <c r="D25" s="20"/>
      <c r="E25" s="20"/>
      <c r="F25" s="20"/>
      <c r="G25" s="20"/>
      <c r="H25" s="20"/>
      <c r="I25" s="20"/>
      <c r="J25" s="20"/>
      <c r="K25" s="27"/>
      <c r="L25" s="27"/>
      <c r="M25" s="27"/>
      <c r="N25" s="27"/>
      <c r="O25" s="27"/>
      <c r="P25" s="27"/>
      <c r="Q25" s="27"/>
      <c r="R25" s="27"/>
      <c r="S25" s="27"/>
      <c r="T25" s="20"/>
      <c r="U25" s="20"/>
      <c r="V25" s="20"/>
      <c r="W25" s="20"/>
      <c r="X25" s="20"/>
      <c r="Y25" s="20"/>
      <c r="Z25" s="20"/>
      <c r="AA25" s="27"/>
      <c r="AB25" s="28"/>
      <c r="AC25" s="27"/>
      <c r="AD25" s="27"/>
      <c r="AE25" s="27"/>
      <c r="AF25" s="27"/>
      <c r="AG25" s="27"/>
      <c r="AH25" s="30">
        <f t="shared" si="0"/>
        <v>0</v>
      </c>
      <c r="AI25" s="32">
        <f t="shared" si="1"/>
        <v>0</v>
      </c>
      <c r="AJ25" s="21">
        <f t="shared" si="2"/>
        <v>0</v>
      </c>
      <c r="AK25" s="29">
        <f t="shared" si="3"/>
        <v>0</v>
      </c>
      <c r="AL25" s="25">
        <f t="shared" si="8"/>
        <v>0</v>
      </c>
      <c r="AM25" s="26">
        <v>25968</v>
      </c>
      <c r="AN25" s="33">
        <f t="shared" si="5"/>
        <v>0</v>
      </c>
    </row>
    <row r="26" spans="1:42" ht="15">
      <c r="A26" s="19"/>
      <c r="B26" s="19" t="s">
        <v>67</v>
      </c>
      <c r="C26" s="20"/>
      <c r="D26" s="20"/>
      <c r="E26" s="20"/>
      <c r="F26" s="20"/>
      <c r="G26" s="20"/>
      <c r="H26" s="20"/>
      <c r="I26" s="20"/>
      <c r="J26" s="20"/>
      <c r="K26" s="27"/>
      <c r="L26" s="27"/>
      <c r="M26" s="27"/>
      <c r="N26" s="27"/>
      <c r="O26" s="27"/>
      <c r="P26" s="27"/>
      <c r="Q26" s="27"/>
      <c r="R26" s="27"/>
      <c r="S26" s="27"/>
      <c r="T26" s="20"/>
      <c r="U26" s="20"/>
      <c r="V26" s="20"/>
      <c r="W26" s="20"/>
      <c r="X26" s="20"/>
      <c r="Y26" s="20"/>
      <c r="Z26" s="20"/>
      <c r="AA26" s="27"/>
      <c r="AB26" s="28"/>
      <c r="AC26" s="27"/>
      <c r="AD26" s="27"/>
      <c r="AE26" s="27"/>
      <c r="AF26" s="27"/>
      <c r="AG26" s="27"/>
      <c r="AH26" s="30">
        <f t="shared" si="0"/>
        <v>0</v>
      </c>
      <c r="AI26" s="32">
        <f t="shared" si="1"/>
        <v>0</v>
      </c>
      <c r="AJ26" s="21">
        <f t="shared" si="2"/>
        <v>0</v>
      </c>
      <c r="AK26" s="29"/>
      <c r="AL26" s="25"/>
      <c r="AM26" s="26"/>
      <c r="AN26" s="33"/>
    </row>
    <row r="27" spans="1:42">
      <c r="A27" s="4"/>
      <c r="B27" s="4" t="s">
        <v>3</v>
      </c>
      <c r="C27" s="27">
        <f>SUM(C4:C25)</f>
        <v>4944</v>
      </c>
      <c r="D27" s="27">
        <f>SUM(D4:D25)</f>
        <v>4580</v>
      </c>
      <c r="E27" s="27">
        <f>SUM(E4:E25)</f>
        <v>4871</v>
      </c>
      <c r="F27" s="27">
        <f>SUM(F4:F25)</f>
        <v>0</v>
      </c>
      <c r="G27" s="27">
        <f>SUM(G4:G25)</f>
        <v>6124</v>
      </c>
      <c r="H27" s="27">
        <f>SUM(H4:H25)</f>
        <v>4362</v>
      </c>
      <c r="I27" s="27">
        <f>SUM(I4:I25)</f>
        <v>0</v>
      </c>
      <c r="J27" s="27">
        <f>SUM(J4:J25)</f>
        <v>6987</v>
      </c>
      <c r="K27" s="27">
        <f>SUM(K4:K25)</f>
        <v>7018</v>
      </c>
      <c r="L27" s="27">
        <f>SUM(L4:L25)</f>
        <v>8713</v>
      </c>
      <c r="M27" s="27">
        <f>SUM(M4:M25)</f>
        <v>0</v>
      </c>
      <c r="N27" s="27">
        <f>SUM(N4:N25)</f>
        <v>6331</v>
      </c>
      <c r="O27" s="27">
        <f>SUM(O4:O25)</f>
        <v>0</v>
      </c>
      <c r="P27" s="27">
        <f>SUM(P4:P25)</f>
        <v>5954</v>
      </c>
      <c r="Q27" s="27">
        <f>SUM(Q4:Q25)</f>
        <v>0</v>
      </c>
      <c r="R27" s="27">
        <f>SUM(R4:R25)</f>
        <v>11952</v>
      </c>
      <c r="S27" s="27">
        <f>SUM(S4:S26)</f>
        <v>5119</v>
      </c>
      <c r="T27" s="27">
        <f>SUM(T4:T25)</f>
        <v>0</v>
      </c>
      <c r="U27" s="27">
        <f>SUM(U4:U25)</f>
        <v>0</v>
      </c>
      <c r="V27" s="27">
        <f>SUM(V4:V25)</f>
        <v>0</v>
      </c>
      <c r="W27" s="27">
        <f>SUM(W4:W25)</f>
        <v>0</v>
      </c>
      <c r="X27" s="27">
        <f>SUM(X4:X25)</f>
        <v>0</v>
      </c>
      <c r="Y27" s="27">
        <f>SUM(Y4:Y25)</f>
        <v>0</v>
      </c>
      <c r="Z27" s="27">
        <f>SUM(Z4:Z25)</f>
        <v>0</v>
      </c>
      <c r="AA27" s="27">
        <f>SUM(AA4:AA25)</f>
        <v>0</v>
      </c>
      <c r="AB27" s="27">
        <f>SUM(AB4:AB25)</f>
        <v>0</v>
      </c>
      <c r="AC27" s="27">
        <f>SUM(AC4:AC25)</f>
        <v>0</v>
      </c>
      <c r="AD27" s="27">
        <f>SUM(AD4:AD24)</f>
        <v>0</v>
      </c>
      <c r="AE27" s="27">
        <f>SUM(AE4:AE24)</f>
        <v>0</v>
      </c>
      <c r="AF27" s="27">
        <f>SUM(AF4:AF24)</f>
        <v>0</v>
      </c>
      <c r="AG27" s="27">
        <f>SUM(AG4:AG24)</f>
        <v>0</v>
      </c>
      <c r="AH27" s="35">
        <f>SUM(AH4:AH24)</f>
        <v>31868</v>
      </c>
      <c r="AI27" s="26">
        <f>+SUM(AI4:AI21)</f>
        <v>45087</v>
      </c>
      <c r="AJ27" s="26">
        <f>+SUM(AJ4:AJ21)</f>
        <v>0</v>
      </c>
      <c r="AK27" s="26">
        <f>+SUM(AK4:AK24)</f>
        <v>0</v>
      </c>
      <c r="AL27" s="25"/>
      <c r="AM27" s="26"/>
      <c r="AN27" s="33">
        <f t="shared" si="5"/>
        <v>0</v>
      </c>
    </row>
    <row r="28" spans="1:42">
      <c r="A28" s="7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2">
      <c r="A29" s="7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2" ht="18.75">
      <c r="A30" s="52" t="s">
        <v>33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40"/>
      <c r="AH30" s="1"/>
      <c r="AI30" s="1"/>
      <c r="AJ30" s="1"/>
      <c r="AK30" s="1"/>
      <c r="AL30" s="1"/>
      <c r="AM30" s="1"/>
      <c r="AN30" s="1"/>
    </row>
    <row r="31" spans="1:42" ht="18.75">
      <c r="A31" s="53" t="s">
        <v>55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39"/>
      <c r="AH31" s="41" t="s">
        <v>57</v>
      </c>
      <c r="AI31" s="43" t="s">
        <v>58</v>
      </c>
      <c r="AJ31" s="45" t="s">
        <v>59</v>
      </c>
      <c r="AK31" s="45" t="s">
        <v>60</v>
      </c>
      <c r="AL31" s="1"/>
      <c r="AM31" s="1"/>
      <c r="AN31" s="1"/>
    </row>
    <row r="32" spans="1:42" ht="15">
      <c r="A32" s="2" t="s">
        <v>1</v>
      </c>
      <c r="B32" s="2" t="s">
        <v>2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  <c r="M32" s="2">
        <v>11</v>
      </c>
      <c r="N32" s="2">
        <v>12</v>
      </c>
      <c r="O32" s="2">
        <v>13</v>
      </c>
      <c r="P32" s="2">
        <v>14</v>
      </c>
      <c r="Q32" s="2">
        <v>15</v>
      </c>
      <c r="R32" s="2">
        <v>16</v>
      </c>
      <c r="S32" s="2">
        <v>17</v>
      </c>
      <c r="T32" s="2">
        <v>18</v>
      </c>
      <c r="U32" s="2">
        <v>19</v>
      </c>
      <c r="V32" s="2">
        <v>20</v>
      </c>
      <c r="W32" s="2">
        <v>21</v>
      </c>
      <c r="X32" s="2">
        <v>22</v>
      </c>
      <c r="Y32" s="2">
        <v>23</v>
      </c>
      <c r="Z32" s="2">
        <v>24</v>
      </c>
      <c r="AA32" s="2">
        <v>25</v>
      </c>
      <c r="AB32" s="2">
        <v>26</v>
      </c>
      <c r="AC32" s="2">
        <v>27</v>
      </c>
      <c r="AD32" s="2">
        <v>28</v>
      </c>
      <c r="AE32" s="2">
        <v>29</v>
      </c>
      <c r="AF32" s="2">
        <v>30</v>
      </c>
      <c r="AG32" s="2">
        <v>31</v>
      </c>
      <c r="AH32" s="13" t="s">
        <v>3</v>
      </c>
      <c r="AI32" s="13" t="s">
        <v>3</v>
      </c>
      <c r="AJ32" s="2" t="s">
        <v>3</v>
      </c>
      <c r="AK32" s="2" t="s">
        <v>3</v>
      </c>
      <c r="AL32" s="9" t="s">
        <v>4</v>
      </c>
      <c r="AM32" s="36" t="s">
        <v>5</v>
      </c>
      <c r="AN32" s="36" t="s">
        <v>6</v>
      </c>
    </row>
    <row r="33" spans="1:42" ht="15">
      <c r="A33" s="4" t="s">
        <v>7</v>
      </c>
      <c r="B33" s="4" t="s">
        <v>8</v>
      </c>
      <c r="C33" s="20"/>
      <c r="D33" s="5">
        <v>529</v>
      </c>
      <c r="E33" s="20">
        <v>260</v>
      </c>
      <c r="F33" s="5"/>
      <c r="G33" s="31">
        <v>520</v>
      </c>
      <c r="H33" s="20">
        <v>364</v>
      </c>
      <c r="I33" s="5">
        <f>520+364</f>
        <v>884</v>
      </c>
      <c r="J33" s="5">
        <v>728</v>
      </c>
      <c r="K33" s="27"/>
      <c r="L33" s="27"/>
      <c r="M33" s="27"/>
      <c r="N33" s="27"/>
      <c r="O33" s="27">
        <v>520</v>
      </c>
      <c r="P33" s="27">
        <v>260</v>
      </c>
      <c r="Q33" s="27"/>
      <c r="R33" s="27">
        <v>520</v>
      </c>
      <c r="S33" s="27"/>
      <c r="T33" s="5"/>
      <c r="U33" s="20"/>
      <c r="V33" s="5"/>
      <c r="W33" s="20"/>
      <c r="X33" s="5"/>
      <c r="Y33" s="20"/>
      <c r="Z33" s="20"/>
      <c r="AA33" s="10"/>
      <c r="AB33" s="11"/>
      <c r="AC33" s="10"/>
      <c r="AD33" s="10"/>
      <c r="AE33" s="10"/>
      <c r="AF33" s="10"/>
      <c r="AG33" s="27"/>
      <c r="AH33" s="30">
        <f>+SUM(C33:J33)</f>
        <v>3285</v>
      </c>
      <c r="AI33" s="32">
        <f>+SUM(K33:S33)</f>
        <v>1300</v>
      </c>
      <c r="AJ33" s="21">
        <f>+SUM(T33:Z33)</f>
        <v>0</v>
      </c>
      <c r="AK33" s="29">
        <f>+SUM(AA33:AG33)</f>
        <v>0</v>
      </c>
      <c r="AL33" s="25">
        <f>+SUM(AH33:AK33)</f>
        <v>4585</v>
      </c>
      <c r="AM33" s="26">
        <v>69375</v>
      </c>
      <c r="AN33" s="33">
        <f>+AM33*AL33</f>
        <v>318084375</v>
      </c>
      <c r="AP33" s="42"/>
    </row>
    <row r="34" spans="1:42" ht="15">
      <c r="A34" s="4" t="s">
        <v>9</v>
      </c>
      <c r="B34" s="4" t="s">
        <v>10</v>
      </c>
      <c r="C34" s="20"/>
      <c r="D34" s="5">
        <f>280+420</f>
        <v>700</v>
      </c>
      <c r="E34" s="20">
        <v>700</v>
      </c>
      <c r="F34" s="5"/>
      <c r="G34" s="31">
        <v>420</v>
      </c>
      <c r="H34" s="20">
        <v>420</v>
      </c>
      <c r="I34" s="5">
        <f>980+560</f>
        <v>1540</v>
      </c>
      <c r="J34" s="5">
        <v>420</v>
      </c>
      <c r="K34" s="27"/>
      <c r="L34" s="27"/>
      <c r="M34" s="27"/>
      <c r="N34" s="27">
        <v>980</v>
      </c>
      <c r="O34" s="27">
        <v>485</v>
      </c>
      <c r="P34" s="27">
        <v>560</v>
      </c>
      <c r="Q34" s="27">
        <v>700</v>
      </c>
      <c r="R34" s="27">
        <v>420</v>
      </c>
      <c r="S34" s="27">
        <v>560</v>
      </c>
      <c r="T34" s="5"/>
      <c r="U34" s="20"/>
      <c r="V34" s="20"/>
      <c r="W34" s="20"/>
      <c r="X34" s="5"/>
      <c r="Y34" s="20"/>
      <c r="Z34" s="20"/>
      <c r="AA34" s="10"/>
      <c r="AB34" s="11"/>
      <c r="AC34" s="10"/>
      <c r="AD34" s="10"/>
      <c r="AE34" s="10"/>
      <c r="AF34" s="10"/>
      <c r="AG34" s="27"/>
      <c r="AH34" s="30">
        <f t="shared" ref="AH34:AH53" si="9">+SUM(C34:J34)</f>
        <v>4200</v>
      </c>
      <c r="AI34" s="32">
        <f t="shared" ref="AI34:AI55" si="10">+SUM(K34:S34)</f>
        <v>3705</v>
      </c>
      <c r="AJ34" s="21">
        <f t="shared" ref="AJ34:AJ55" si="11">+SUM(T34:Z34)</f>
        <v>0</v>
      </c>
      <c r="AK34" s="29">
        <f t="shared" ref="AK34:AK57" si="12">+SUM(AA34:AG34)</f>
        <v>0</v>
      </c>
      <c r="AL34" s="25">
        <f t="shared" ref="AL34:AL55" si="13">+SUM(AH34:AK34)</f>
        <v>7905</v>
      </c>
      <c r="AM34" s="26">
        <v>51561</v>
      </c>
      <c r="AN34" s="33">
        <f t="shared" ref="AN34:AN53" si="14">+AM34*AL34</f>
        <v>407589705</v>
      </c>
      <c r="AP34" s="42"/>
    </row>
    <row r="35" spans="1:42" ht="15">
      <c r="A35" s="19"/>
      <c r="B35" s="19" t="s">
        <v>48</v>
      </c>
      <c r="C35" s="20"/>
      <c r="D35" s="20"/>
      <c r="E35" s="20"/>
      <c r="F35" s="20"/>
      <c r="G35" s="31"/>
      <c r="H35" s="20"/>
      <c r="I35" s="20"/>
      <c r="J35" s="20"/>
      <c r="K35" s="27"/>
      <c r="L35" s="27"/>
      <c r="M35" s="27"/>
      <c r="N35" s="27"/>
      <c r="O35" s="27"/>
      <c r="P35" s="27"/>
      <c r="Q35" s="27"/>
      <c r="R35" s="27"/>
      <c r="S35" s="27"/>
      <c r="T35" s="20"/>
      <c r="U35" s="20"/>
      <c r="V35" s="20"/>
      <c r="W35" s="20"/>
      <c r="X35" s="20"/>
      <c r="Y35" s="20"/>
      <c r="Z35" s="20"/>
      <c r="AA35" s="27"/>
      <c r="AB35" s="28"/>
      <c r="AC35" s="27"/>
      <c r="AD35" s="27"/>
      <c r="AE35" s="27"/>
      <c r="AF35" s="27"/>
      <c r="AG35" s="27"/>
      <c r="AH35" s="30">
        <f t="shared" si="9"/>
        <v>0</v>
      </c>
      <c r="AI35" s="32">
        <f t="shared" si="10"/>
        <v>0</v>
      </c>
      <c r="AJ35" s="21">
        <f t="shared" si="11"/>
        <v>0</v>
      </c>
      <c r="AK35" s="29">
        <f t="shared" si="12"/>
        <v>0</v>
      </c>
      <c r="AL35" s="25">
        <f t="shared" si="13"/>
        <v>0</v>
      </c>
      <c r="AM35" s="26">
        <v>51561</v>
      </c>
      <c r="AN35" s="33">
        <f t="shared" si="14"/>
        <v>0</v>
      </c>
      <c r="AP35" s="42"/>
    </row>
    <row r="36" spans="1:42" ht="15">
      <c r="A36" s="19"/>
      <c r="B36" s="19" t="s">
        <v>49</v>
      </c>
      <c r="C36" s="20"/>
      <c r="D36" s="48">
        <f>260+833</f>
        <v>1093</v>
      </c>
      <c r="E36" s="20"/>
      <c r="F36" s="20"/>
      <c r="G36" s="31"/>
      <c r="H36" s="20"/>
      <c r="I36" s="20">
        <v>52</v>
      </c>
      <c r="J36" s="20"/>
      <c r="K36" s="27">
        <v>300</v>
      </c>
      <c r="L36" s="27"/>
      <c r="M36" s="27"/>
      <c r="N36" s="27"/>
      <c r="O36" s="27"/>
      <c r="P36" s="27">
        <v>100</v>
      </c>
      <c r="Q36" s="27"/>
      <c r="R36" s="27"/>
      <c r="S36" s="27">
        <v>435</v>
      </c>
      <c r="T36" s="20"/>
      <c r="U36" s="44"/>
      <c r="V36" s="20"/>
      <c r="W36" s="20"/>
      <c r="X36" s="20"/>
      <c r="Y36" s="20"/>
      <c r="Z36" s="20"/>
      <c r="AA36" s="27"/>
      <c r="AB36" s="28"/>
      <c r="AC36" s="27"/>
      <c r="AD36" s="27"/>
      <c r="AE36" s="27"/>
      <c r="AF36" s="27"/>
      <c r="AG36" s="27"/>
      <c r="AH36" s="30">
        <f t="shared" si="9"/>
        <v>1145</v>
      </c>
      <c r="AI36" s="32">
        <f t="shared" si="10"/>
        <v>835</v>
      </c>
      <c r="AJ36" s="21">
        <f t="shared" si="11"/>
        <v>0</v>
      </c>
      <c r="AK36" s="29">
        <f t="shared" si="12"/>
        <v>0</v>
      </c>
      <c r="AL36" s="25">
        <f t="shared" si="13"/>
        <v>1980</v>
      </c>
      <c r="AM36" s="26">
        <v>69375</v>
      </c>
      <c r="AN36" s="33">
        <f t="shared" si="14"/>
        <v>137362500</v>
      </c>
      <c r="AP36" s="42"/>
    </row>
    <row r="37" spans="1:42" ht="15">
      <c r="A37" s="4" t="s">
        <v>11</v>
      </c>
      <c r="B37" s="4" t="s">
        <v>12</v>
      </c>
      <c r="C37" s="5"/>
      <c r="D37" s="5"/>
      <c r="E37" s="20">
        <v>207</v>
      </c>
      <c r="F37" s="5"/>
      <c r="G37" s="31">
        <v>90</v>
      </c>
      <c r="H37" s="20">
        <f>80+90</f>
        <v>170</v>
      </c>
      <c r="I37" s="5">
        <f>90+180</f>
        <v>270</v>
      </c>
      <c r="J37" s="31"/>
      <c r="K37" s="27"/>
      <c r="L37" s="27"/>
      <c r="M37" s="27"/>
      <c r="N37" s="10">
        <v>180</v>
      </c>
      <c r="O37" s="27">
        <v>90</v>
      </c>
      <c r="P37" s="27">
        <v>90</v>
      </c>
      <c r="Q37" s="27">
        <v>90</v>
      </c>
      <c r="R37" s="27">
        <v>90</v>
      </c>
      <c r="S37" s="27">
        <v>73</v>
      </c>
      <c r="T37" s="5"/>
      <c r="U37" s="20"/>
      <c r="V37" s="20"/>
      <c r="W37" s="20"/>
      <c r="X37" s="5"/>
      <c r="Y37" s="20"/>
      <c r="Z37" s="20"/>
      <c r="AA37" s="10"/>
      <c r="AB37" s="11"/>
      <c r="AC37" s="10"/>
      <c r="AD37" s="10"/>
      <c r="AE37" s="10"/>
      <c r="AF37" s="10"/>
      <c r="AG37" s="27"/>
      <c r="AH37" s="30">
        <f t="shared" si="9"/>
        <v>737</v>
      </c>
      <c r="AI37" s="32">
        <f t="shared" si="10"/>
        <v>613</v>
      </c>
      <c r="AJ37" s="21">
        <f t="shared" si="11"/>
        <v>0</v>
      </c>
      <c r="AK37" s="29">
        <f t="shared" si="12"/>
        <v>0</v>
      </c>
      <c r="AL37" s="25">
        <f t="shared" si="13"/>
        <v>1350</v>
      </c>
      <c r="AM37" s="26">
        <v>81803</v>
      </c>
      <c r="AN37" s="33">
        <f t="shared" si="14"/>
        <v>110434050</v>
      </c>
      <c r="AP37" s="42"/>
    </row>
    <row r="38" spans="1:42" ht="15">
      <c r="A38" s="4" t="s">
        <v>13</v>
      </c>
      <c r="B38" s="4" t="s">
        <v>14</v>
      </c>
      <c r="C38" s="5"/>
      <c r="D38" s="5"/>
      <c r="E38" s="20">
        <v>401</v>
      </c>
      <c r="F38" s="5"/>
      <c r="G38" s="31">
        <v>400</v>
      </c>
      <c r="H38" s="5">
        <v>135</v>
      </c>
      <c r="I38" s="5">
        <v>389</v>
      </c>
      <c r="J38" s="5">
        <v>211</v>
      </c>
      <c r="K38" s="27"/>
      <c r="L38" s="27"/>
      <c r="M38" s="27"/>
      <c r="N38" s="27">
        <v>351</v>
      </c>
      <c r="O38" s="37">
        <v>390</v>
      </c>
      <c r="P38" s="27"/>
      <c r="Q38" s="27">
        <v>72</v>
      </c>
      <c r="R38" s="27">
        <v>200</v>
      </c>
      <c r="S38" s="27">
        <v>200</v>
      </c>
      <c r="T38" s="5"/>
      <c r="U38" s="20"/>
      <c r="V38" s="5"/>
      <c r="W38" s="5"/>
      <c r="X38" s="5"/>
      <c r="Y38" s="20"/>
      <c r="Z38" s="20"/>
      <c r="AA38" s="10"/>
      <c r="AB38" s="11"/>
      <c r="AC38" s="10"/>
      <c r="AD38" s="10"/>
      <c r="AE38" s="10"/>
      <c r="AF38" s="10"/>
      <c r="AG38" s="27"/>
      <c r="AH38" s="30">
        <f t="shared" si="9"/>
        <v>1536</v>
      </c>
      <c r="AI38" s="32">
        <f t="shared" si="10"/>
        <v>1213</v>
      </c>
      <c r="AJ38" s="21">
        <f t="shared" si="11"/>
        <v>0</v>
      </c>
      <c r="AK38" s="29">
        <f t="shared" si="12"/>
        <v>0</v>
      </c>
      <c r="AL38" s="25">
        <f t="shared" si="13"/>
        <v>2749</v>
      </c>
      <c r="AM38" s="26">
        <v>35207</v>
      </c>
      <c r="AN38" s="33">
        <f t="shared" si="14"/>
        <v>96784043</v>
      </c>
      <c r="AP38" s="42"/>
    </row>
    <row r="39" spans="1:42" ht="15">
      <c r="A39" s="19" t="s">
        <v>52</v>
      </c>
      <c r="B39" s="19" t="s">
        <v>51</v>
      </c>
      <c r="C39" s="20"/>
      <c r="D39" s="20">
        <f>207+251+250</f>
        <v>708</v>
      </c>
      <c r="E39" s="20">
        <v>208</v>
      </c>
      <c r="F39" s="20"/>
      <c r="G39" s="31"/>
      <c r="H39" s="20">
        <v>30</v>
      </c>
      <c r="I39" s="20">
        <v>52</v>
      </c>
      <c r="J39" s="20"/>
      <c r="K39" s="27">
        <v>300</v>
      </c>
      <c r="L39" s="27"/>
      <c r="M39" s="27"/>
      <c r="N39" s="27">
        <v>152</v>
      </c>
      <c r="O39" s="37"/>
      <c r="P39" s="27">
        <v>100</v>
      </c>
      <c r="Q39" s="27"/>
      <c r="R39" s="27"/>
      <c r="S39" s="27">
        <v>450</v>
      </c>
      <c r="T39" s="20"/>
      <c r="U39" s="20"/>
      <c r="V39" s="20"/>
      <c r="W39" s="20"/>
      <c r="X39" s="20"/>
      <c r="Y39" s="20"/>
      <c r="Z39" s="20"/>
      <c r="AA39" s="27"/>
      <c r="AB39" s="28"/>
      <c r="AC39" s="27"/>
      <c r="AD39" s="27"/>
      <c r="AE39" s="27"/>
      <c r="AF39" s="27"/>
      <c r="AG39" s="27"/>
      <c r="AH39" s="30">
        <f t="shared" si="9"/>
        <v>998</v>
      </c>
      <c r="AI39" s="32">
        <f t="shared" si="10"/>
        <v>1002</v>
      </c>
      <c r="AJ39" s="21">
        <f t="shared" si="11"/>
        <v>0</v>
      </c>
      <c r="AK39" s="29">
        <f t="shared" ref="AK39" si="15">+SUM(AA39:AG39)</f>
        <v>0</v>
      </c>
      <c r="AL39" s="25">
        <f t="shared" si="13"/>
        <v>2000</v>
      </c>
      <c r="AM39" s="26">
        <v>36091</v>
      </c>
      <c r="AN39" s="33">
        <f t="shared" si="14"/>
        <v>72182000</v>
      </c>
      <c r="AP39" s="42"/>
    </row>
    <row r="40" spans="1:42" ht="15">
      <c r="A40" s="4" t="s">
        <v>54</v>
      </c>
      <c r="B40" s="4" t="s">
        <v>53</v>
      </c>
      <c r="C40" s="20"/>
      <c r="D40" s="5"/>
      <c r="E40" s="20">
        <v>121</v>
      </c>
      <c r="F40" s="5"/>
      <c r="G40" s="31">
        <v>240</v>
      </c>
      <c r="H40" s="5"/>
      <c r="I40" s="5">
        <v>243</v>
      </c>
      <c r="J40" s="5">
        <v>223</v>
      </c>
      <c r="K40" s="10"/>
      <c r="L40" s="27"/>
      <c r="M40" s="27"/>
      <c r="N40" s="10">
        <v>240</v>
      </c>
      <c r="O40" s="27"/>
      <c r="P40" s="27">
        <v>240</v>
      </c>
      <c r="Q40" s="27"/>
      <c r="R40" s="27">
        <v>240</v>
      </c>
      <c r="S40" s="27">
        <v>240</v>
      </c>
      <c r="T40" s="5"/>
      <c r="U40" s="5"/>
      <c r="V40" s="5"/>
      <c r="W40" s="5"/>
      <c r="X40" s="5"/>
      <c r="Y40" s="20"/>
      <c r="Z40" s="20"/>
      <c r="AA40" s="10"/>
      <c r="AB40" s="11"/>
      <c r="AC40" s="10"/>
      <c r="AD40" s="10"/>
      <c r="AE40" s="10"/>
      <c r="AF40" s="10"/>
      <c r="AG40" s="27"/>
      <c r="AH40" s="30">
        <f t="shared" si="9"/>
        <v>827</v>
      </c>
      <c r="AI40" s="32">
        <f t="shared" si="10"/>
        <v>960</v>
      </c>
      <c r="AJ40" s="21">
        <f t="shared" si="11"/>
        <v>0</v>
      </c>
      <c r="AK40" s="29">
        <f t="shared" si="12"/>
        <v>0</v>
      </c>
      <c r="AL40" s="25">
        <f t="shared" si="13"/>
        <v>1787</v>
      </c>
      <c r="AM40" s="26">
        <v>36091</v>
      </c>
      <c r="AN40" s="33">
        <f t="shared" si="14"/>
        <v>64494617</v>
      </c>
      <c r="AP40" s="42"/>
    </row>
    <row r="41" spans="1:42" ht="15.75" customHeight="1">
      <c r="A41" s="4" t="s">
        <v>17</v>
      </c>
      <c r="B41" s="4" t="s">
        <v>18</v>
      </c>
      <c r="C41" s="5"/>
      <c r="D41" s="5"/>
      <c r="E41" s="5"/>
      <c r="F41" s="5"/>
      <c r="G41" s="31"/>
      <c r="H41" s="5"/>
      <c r="I41" s="5"/>
      <c r="J41" s="5"/>
      <c r="K41" s="10"/>
      <c r="L41" s="27"/>
      <c r="M41" s="27"/>
      <c r="N41" s="10">
        <v>60</v>
      </c>
      <c r="O41" s="27"/>
      <c r="P41" s="10">
        <v>40</v>
      </c>
      <c r="Q41" s="27"/>
      <c r="R41" s="27"/>
      <c r="S41" s="27"/>
      <c r="T41" s="5"/>
      <c r="U41" s="5"/>
      <c r="V41" s="5"/>
      <c r="W41" s="5"/>
      <c r="X41" s="5"/>
      <c r="Y41" s="20"/>
      <c r="Z41" s="20"/>
      <c r="AA41" s="10"/>
      <c r="AB41" s="11"/>
      <c r="AC41" s="10"/>
      <c r="AD41" s="10"/>
      <c r="AE41" s="10"/>
      <c r="AF41" s="10"/>
      <c r="AG41" s="27"/>
      <c r="AH41" s="30">
        <f t="shared" si="9"/>
        <v>0</v>
      </c>
      <c r="AI41" s="32">
        <f t="shared" si="10"/>
        <v>100</v>
      </c>
      <c r="AJ41" s="21">
        <f t="shared" si="11"/>
        <v>0</v>
      </c>
      <c r="AK41" s="29">
        <f t="shared" si="12"/>
        <v>0</v>
      </c>
      <c r="AL41" s="25">
        <f t="shared" si="13"/>
        <v>100</v>
      </c>
      <c r="AM41" s="26">
        <v>70831</v>
      </c>
      <c r="AN41" s="33">
        <f t="shared" si="14"/>
        <v>7083100</v>
      </c>
      <c r="AP41" s="42"/>
    </row>
    <row r="42" spans="1:42" ht="13.5" customHeight="1">
      <c r="A42" s="4" t="s">
        <v>19</v>
      </c>
      <c r="B42" s="4" t="s">
        <v>20</v>
      </c>
      <c r="C42" s="20"/>
      <c r="D42" s="5"/>
      <c r="E42" s="20"/>
      <c r="F42" s="5"/>
      <c r="G42" s="31">
        <v>130</v>
      </c>
      <c r="H42" s="20">
        <f>130+130</f>
        <v>260</v>
      </c>
      <c r="I42" s="5">
        <v>260</v>
      </c>
      <c r="J42" s="5"/>
      <c r="K42" s="27"/>
      <c r="L42" s="27"/>
      <c r="M42" s="27"/>
      <c r="N42" s="10">
        <v>130</v>
      </c>
      <c r="O42" s="10"/>
      <c r="P42" s="27">
        <v>130</v>
      </c>
      <c r="Q42" s="27">
        <v>130</v>
      </c>
      <c r="R42" s="27"/>
      <c r="S42" s="27"/>
      <c r="T42" s="5"/>
      <c r="U42" s="5"/>
      <c r="V42" s="5"/>
      <c r="W42" s="5"/>
      <c r="X42" s="5"/>
      <c r="Y42" s="20"/>
      <c r="Z42" s="20"/>
      <c r="AA42" s="10"/>
      <c r="AB42" s="11"/>
      <c r="AC42" s="10"/>
      <c r="AD42" s="10"/>
      <c r="AE42" s="10"/>
      <c r="AF42" s="10"/>
      <c r="AG42" s="27"/>
      <c r="AH42" s="30">
        <f t="shared" si="9"/>
        <v>650</v>
      </c>
      <c r="AI42" s="32">
        <f t="shared" si="10"/>
        <v>390</v>
      </c>
      <c r="AJ42" s="21">
        <f t="shared" si="11"/>
        <v>0</v>
      </c>
      <c r="AK42" s="29">
        <f t="shared" si="12"/>
        <v>0</v>
      </c>
      <c r="AL42" s="25">
        <f t="shared" si="13"/>
        <v>1040</v>
      </c>
      <c r="AM42" s="26">
        <v>32460</v>
      </c>
      <c r="AN42" s="33">
        <f t="shared" si="14"/>
        <v>33758400</v>
      </c>
      <c r="AP42" s="42"/>
    </row>
    <row r="43" spans="1:42" ht="15">
      <c r="A43" s="19" t="s">
        <v>19</v>
      </c>
      <c r="B43" s="19" t="s">
        <v>62</v>
      </c>
      <c r="C43" s="20"/>
      <c r="D43" s="20"/>
      <c r="E43" s="20"/>
      <c r="F43" s="20"/>
      <c r="G43" s="31"/>
      <c r="H43" s="20"/>
      <c r="I43" s="20"/>
      <c r="J43" s="20"/>
      <c r="K43" s="27">
        <v>630</v>
      </c>
      <c r="L43" s="27">
        <v>800</v>
      </c>
      <c r="M43" s="27"/>
      <c r="N43" s="27">
        <v>360</v>
      </c>
      <c r="O43" s="27">
        <v>450</v>
      </c>
      <c r="P43" s="27">
        <v>630</v>
      </c>
      <c r="Q43" s="27">
        <v>520</v>
      </c>
      <c r="R43" s="27">
        <v>180</v>
      </c>
      <c r="S43" s="27"/>
      <c r="T43" s="20"/>
      <c r="U43" s="20"/>
      <c r="V43" s="20"/>
      <c r="W43" s="20"/>
      <c r="X43" s="20"/>
      <c r="Y43" s="20"/>
      <c r="Z43" s="20"/>
      <c r="AA43" s="27"/>
      <c r="AB43" s="28"/>
      <c r="AC43" s="27"/>
      <c r="AD43" s="27"/>
      <c r="AE43" s="27"/>
      <c r="AF43" s="27"/>
      <c r="AG43" s="27"/>
      <c r="AH43" s="30">
        <f t="shared" si="9"/>
        <v>0</v>
      </c>
      <c r="AI43" s="32">
        <f t="shared" si="10"/>
        <v>3570</v>
      </c>
      <c r="AJ43" s="21">
        <f t="shared" si="11"/>
        <v>0</v>
      </c>
      <c r="AK43" s="29"/>
      <c r="AL43" s="25">
        <f t="shared" si="13"/>
        <v>3570</v>
      </c>
      <c r="AM43" s="26">
        <v>32460</v>
      </c>
      <c r="AN43" s="33"/>
      <c r="AP43" s="42"/>
    </row>
    <row r="44" spans="1:42" ht="15">
      <c r="A44" s="4" t="s">
        <v>21</v>
      </c>
      <c r="B44" s="4" t="s">
        <v>22</v>
      </c>
      <c r="C44" s="20"/>
      <c r="D44" s="5">
        <v>90</v>
      </c>
      <c r="E44" s="20">
        <v>37</v>
      </c>
      <c r="F44" s="5"/>
      <c r="G44" s="31">
        <v>41</v>
      </c>
      <c r="H44" s="5">
        <v>90</v>
      </c>
      <c r="I44" s="5">
        <v>270</v>
      </c>
      <c r="J44" s="5">
        <v>186</v>
      </c>
      <c r="K44" s="10">
        <v>90</v>
      </c>
      <c r="L44" s="27"/>
      <c r="M44" s="27">
        <v>200</v>
      </c>
      <c r="N44" s="27"/>
      <c r="O44" s="27">
        <v>90</v>
      </c>
      <c r="P44" s="10">
        <v>97</v>
      </c>
      <c r="Q44" s="27">
        <v>90</v>
      </c>
      <c r="R44" s="27">
        <v>90</v>
      </c>
      <c r="S44" s="27">
        <v>90</v>
      </c>
      <c r="T44" s="5"/>
      <c r="U44" s="5"/>
      <c r="V44" s="5"/>
      <c r="W44" s="5"/>
      <c r="X44" s="5"/>
      <c r="Y44" s="20"/>
      <c r="Z44" s="20"/>
      <c r="AA44" s="10"/>
      <c r="AB44" s="11"/>
      <c r="AC44" s="10"/>
      <c r="AD44" s="10"/>
      <c r="AE44" s="10"/>
      <c r="AF44" s="10"/>
      <c r="AG44" s="27"/>
      <c r="AH44" s="30">
        <f t="shared" si="9"/>
        <v>714</v>
      </c>
      <c r="AI44" s="32">
        <f t="shared" si="10"/>
        <v>747</v>
      </c>
      <c r="AJ44" s="21">
        <f t="shared" si="11"/>
        <v>0</v>
      </c>
      <c r="AK44" s="29">
        <f t="shared" si="12"/>
        <v>0</v>
      </c>
      <c r="AL44" s="25">
        <f t="shared" si="13"/>
        <v>1461</v>
      </c>
      <c r="AM44" s="26">
        <v>43000</v>
      </c>
      <c r="AN44" s="33">
        <f t="shared" si="14"/>
        <v>62823000</v>
      </c>
      <c r="AP44" s="42"/>
    </row>
    <row r="45" spans="1:42" ht="16.5" customHeight="1">
      <c r="A45" s="4" t="s">
        <v>23</v>
      </c>
      <c r="B45" s="4" t="s">
        <v>24</v>
      </c>
      <c r="C45" s="20"/>
      <c r="D45" s="5">
        <v>180</v>
      </c>
      <c r="E45" s="20">
        <v>100</v>
      </c>
      <c r="F45" s="5"/>
      <c r="G45" s="31">
        <v>180</v>
      </c>
      <c r="H45" s="20">
        <v>90</v>
      </c>
      <c r="I45" s="49">
        <f>90+360</f>
        <v>450</v>
      </c>
      <c r="J45" s="5"/>
      <c r="K45" s="27">
        <v>180</v>
      </c>
      <c r="L45" s="27"/>
      <c r="M45" s="27">
        <v>181</v>
      </c>
      <c r="N45" s="10"/>
      <c r="O45" s="27">
        <v>180</v>
      </c>
      <c r="P45" s="27">
        <v>180</v>
      </c>
      <c r="Q45" s="27">
        <v>180</v>
      </c>
      <c r="R45" s="27"/>
      <c r="S45" s="27"/>
      <c r="T45" s="5"/>
      <c r="U45" s="20"/>
      <c r="V45" s="5"/>
      <c r="W45" s="20"/>
      <c r="X45" s="5"/>
      <c r="Y45" s="20"/>
      <c r="Z45" s="20"/>
      <c r="AA45" s="10"/>
      <c r="AB45" s="11"/>
      <c r="AC45" s="10"/>
      <c r="AD45" s="10"/>
      <c r="AE45" s="10"/>
      <c r="AF45" s="10"/>
      <c r="AG45" s="27"/>
      <c r="AH45" s="30">
        <f t="shared" si="9"/>
        <v>1000</v>
      </c>
      <c r="AI45" s="32">
        <f t="shared" si="10"/>
        <v>901</v>
      </c>
      <c r="AJ45" s="21">
        <f t="shared" si="11"/>
        <v>0</v>
      </c>
      <c r="AK45" s="29">
        <f t="shared" si="12"/>
        <v>0</v>
      </c>
      <c r="AL45" s="25">
        <f t="shared" si="13"/>
        <v>1901</v>
      </c>
      <c r="AM45" s="26">
        <v>45000</v>
      </c>
      <c r="AN45" s="33">
        <f t="shared" si="14"/>
        <v>85545000</v>
      </c>
      <c r="AP45" s="42"/>
    </row>
    <row r="46" spans="1:42" ht="15">
      <c r="A46" s="19" t="s">
        <v>63</v>
      </c>
      <c r="B46" s="19" t="s">
        <v>64</v>
      </c>
      <c r="C46" s="20"/>
      <c r="D46" s="20"/>
      <c r="E46" s="20"/>
      <c r="F46" s="20"/>
      <c r="G46" s="31"/>
      <c r="H46" s="20"/>
      <c r="I46" s="20"/>
      <c r="J46" s="20"/>
      <c r="K46" s="27">
        <v>630</v>
      </c>
      <c r="L46" s="27">
        <v>800</v>
      </c>
      <c r="M46" s="27"/>
      <c r="N46" s="27">
        <v>360</v>
      </c>
      <c r="O46" s="27">
        <v>450</v>
      </c>
      <c r="P46" s="27">
        <v>630</v>
      </c>
      <c r="Q46" s="27">
        <v>520</v>
      </c>
      <c r="R46" s="27">
        <v>180</v>
      </c>
      <c r="S46" s="27"/>
      <c r="T46" s="20"/>
      <c r="U46" s="20"/>
      <c r="V46" s="20"/>
      <c r="W46" s="20"/>
      <c r="X46" s="20"/>
      <c r="Y46" s="20"/>
      <c r="Z46" s="20"/>
      <c r="AA46" s="27"/>
      <c r="AB46" s="28"/>
      <c r="AC46" s="27"/>
      <c r="AD46" s="27"/>
      <c r="AE46" s="27"/>
      <c r="AF46" s="27"/>
      <c r="AG46" s="27"/>
      <c r="AH46" s="30">
        <f t="shared" si="9"/>
        <v>0</v>
      </c>
      <c r="AI46" s="32">
        <f t="shared" si="10"/>
        <v>3570</v>
      </c>
      <c r="AJ46" s="21">
        <f t="shared" si="11"/>
        <v>0</v>
      </c>
      <c r="AK46" s="29"/>
      <c r="AL46" s="25">
        <f t="shared" si="13"/>
        <v>3570</v>
      </c>
      <c r="AM46" s="26">
        <v>45000</v>
      </c>
      <c r="AN46" s="33"/>
      <c r="AP46" s="42"/>
    </row>
    <row r="47" spans="1:42" ht="15">
      <c r="A47" s="4" t="s">
        <v>25</v>
      </c>
      <c r="B47" s="4" t="s">
        <v>26</v>
      </c>
      <c r="C47" s="5"/>
      <c r="D47" s="5"/>
      <c r="E47" s="5"/>
      <c r="F47" s="5"/>
      <c r="G47" s="31"/>
      <c r="H47" s="20"/>
      <c r="I47" s="5"/>
      <c r="J47" s="5"/>
      <c r="K47" s="10"/>
      <c r="L47" s="27"/>
      <c r="M47" s="27"/>
      <c r="N47" s="10"/>
      <c r="O47" s="10"/>
      <c r="P47" s="27"/>
      <c r="Q47" s="27"/>
      <c r="R47" s="27"/>
      <c r="S47" s="27">
        <v>520</v>
      </c>
      <c r="T47" s="5"/>
      <c r="U47" s="20"/>
      <c r="V47" s="5"/>
      <c r="W47" s="5"/>
      <c r="X47" s="5"/>
      <c r="Y47" s="20"/>
      <c r="Z47" s="20"/>
      <c r="AA47" s="10"/>
      <c r="AB47" s="11"/>
      <c r="AC47" s="10"/>
      <c r="AD47" s="10"/>
      <c r="AE47" s="10"/>
      <c r="AF47" s="10"/>
      <c r="AG47" s="27"/>
      <c r="AH47" s="30">
        <f t="shared" si="9"/>
        <v>0</v>
      </c>
      <c r="AI47" s="32">
        <f t="shared" si="10"/>
        <v>520</v>
      </c>
      <c r="AJ47" s="21">
        <f t="shared" si="11"/>
        <v>0</v>
      </c>
      <c r="AK47" s="29">
        <f t="shared" si="12"/>
        <v>0</v>
      </c>
      <c r="AL47" s="25">
        <f t="shared" si="13"/>
        <v>520</v>
      </c>
      <c r="AM47" s="26">
        <v>71375</v>
      </c>
      <c r="AN47" s="33">
        <f t="shared" si="14"/>
        <v>37115000</v>
      </c>
      <c r="AP47" s="42"/>
    </row>
    <row r="48" spans="1:42" ht="15">
      <c r="A48" s="4" t="s">
        <v>27</v>
      </c>
      <c r="B48" s="4" t="s">
        <v>28</v>
      </c>
      <c r="C48" s="5"/>
      <c r="D48" s="5"/>
      <c r="E48" s="20"/>
      <c r="F48" s="5"/>
      <c r="G48" s="31"/>
      <c r="H48" s="5"/>
      <c r="I48" s="5"/>
      <c r="J48" s="5">
        <v>272</v>
      </c>
      <c r="K48" s="10"/>
      <c r="L48" s="27"/>
      <c r="M48" s="27"/>
      <c r="N48" s="10">
        <v>90</v>
      </c>
      <c r="O48" s="10"/>
      <c r="P48" s="27">
        <v>87</v>
      </c>
      <c r="Q48" s="27"/>
      <c r="R48" s="27"/>
      <c r="S48" s="27"/>
      <c r="T48" s="5"/>
      <c r="U48" s="5"/>
      <c r="V48" s="5"/>
      <c r="W48" s="5"/>
      <c r="X48" s="5"/>
      <c r="Y48" s="20"/>
      <c r="Z48" s="20"/>
      <c r="AA48" s="10"/>
      <c r="AB48" s="11"/>
      <c r="AC48" s="10"/>
      <c r="AD48" s="10"/>
      <c r="AE48" s="10"/>
      <c r="AF48" s="10"/>
      <c r="AG48" s="27"/>
      <c r="AH48" s="30">
        <f t="shared" si="9"/>
        <v>272</v>
      </c>
      <c r="AI48" s="32">
        <f t="shared" si="10"/>
        <v>177</v>
      </c>
      <c r="AJ48" s="21">
        <f t="shared" si="11"/>
        <v>0</v>
      </c>
      <c r="AK48" s="29">
        <f t="shared" si="12"/>
        <v>0</v>
      </c>
      <c r="AL48" s="25">
        <f t="shared" si="13"/>
        <v>449</v>
      </c>
      <c r="AM48" s="26">
        <v>74478</v>
      </c>
      <c r="AN48" s="33">
        <f t="shared" si="14"/>
        <v>33440622</v>
      </c>
      <c r="AP48" s="42"/>
    </row>
    <row r="49" spans="1:42" ht="15.75" customHeight="1">
      <c r="A49" s="4" t="s">
        <v>29</v>
      </c>
      <c r="B49" s="4" t="s">
        <v>30</v>
      </c>
      <c r="C49" s="20"/>
      <c r="D49" s="5"/>
      <c r="E49" s="5"/>
      <c r="F49" s="5"/>
      <c r="G49" s="31">
        <v>100</v>
      </c>
      <c r="H49" s="5">
        <f>46+100</f>
        <v>146</v>
      </c>
      <c r="I49" s="5"/>
      <c r="J49" s="5">
        <v>200</v>
      </c>
      <c r="K49" s="10">
        <v>200</v>
      </c>
      <c r="L49" s="27"/>
      <c r="M49" s="27"/>
      <c r="N49" s="10">
        <v>200</v>
      </c>
      <c r="O49" s="27">
        <v>101</v>
      </c>
      <c r="P49" s="27"/>
      <c r="Q49" s="27">
        <v>100</v>
      </c>
      <c r="R49" s="27"/>
      <c r="S49" s="27"/>
      <c r="T49" s="5"/>
      <c r="U49" s="20"/>
      <c r="V49" s="5"/>
      <c r="W49" s="5"/>
      <c r="X49" s="5"/>
      <c r="Y49" s="20"/>
      <c r="Z49" s="20"/>
      <c r="AA49" s="10"/>
      <c r="AB49" s="11"/>
      <c r="AC49" s="10"/>
      <c r="AD49" s="10"/>
      <c r="AE49" s="10"/>
      <c r="AF49" s="10"/>
      <c r="AG49" s="27"/>
      <c r="AH49" s="30">
        <f t="shared" si="9"/>
        <v>446</v>
      </c>
      <c r="AI49" s="32">
        <f t="shared" si="10"/>
        <v>601</v>
      </c>
      <c r="AJ49" s="21">
        <f t="shared" si="11"/>
        <v>0</v>
      </c>
      <c r="AK49" s="29">
        <f t="shared" si="12"/>
        <v>0</v>
      </c>
      <c r="AL49" s="25">
        <f t="shared" si="13"/>
        <v>1047</v>
      </c>
      <c r="AM49" s="26">
        <v>35470</v>
      </c>
      <c r="AN49" s="33">
        <f t="shared" si="14"/>
        <v>37137090</v>
      </c>
      <c r="AP49" s="42"/>
    </row>
    <row r="50" spans="1:42" ht="15">
      <c r="A50" s="4" t="s">
        <v>31</v>
      </c>
      <c r="B50" s="4" t="s">
        <v>42</v>
      </c>
      <c r="C50" s="5"/>
      <c r="D50" s="5"/>
      <c r="E50" s="20"/>
      <c r="F50" s="5"/>
      <c r="G50" s="31"/>
      <c r="H50" s="5"/>
      <c r="I50" s="5"/>
      <c r="J50" s="5"/>
      <c r="K50" s="10"/>
      <c r="L50" s="27"/>
      <c r="M50" s="27"/>
      <c r="N50" s="10"/>
      <c r="O50" s="10"/>
      <c r="P50" s="10"/>
      <c r="Q50" s="27"/>
      <c r="R50" s="27"/>
      <c r="S50" s="27"/>
      <c r="T50" s="5"/>
      <c r="U50" s="20"/>
      <c r="V50" s="5"/>
      <c r="W50" s="5"/>
      <c r="X50" s="5"/>
      <c r="Y50" s="20"/>
      <c r="Z50" s="20"/>
      <c r="AA50" s="10"/>
      <c r="AB50" s="11"/>
      <c r="AC50" s="10"/>
      <c r="AD50" s="10"/>
      <c r="AE50" s="10"/>
      <c r="AF50" s="10"/>
      <c r="AG50" s="27"/>
      <c r="AH50" s="30">
        <f t="shared" si="9"/>
        <v>0</v>
      </c>
      <c r="AI50" s="32">
        <f t="shared" si="10"/>
        <v>0</v>
      </c>
      <c r="AJ50" s="21">
        <f t="shared" si="11"/>
        <v>0</v>
      </c>
      <c r="AK50" s="29">
        <f t="shared" si="12"/>
        <v>0</v>
      </c>
      <c r="AL50" s="25">
        <f t="shared" si="13"/>
        <v>0</v>
      </c>
      <c r="AM50" s="26">
        <v>34400</v>
      </c>
      <c r="AN50" s="33">
        <f t="shared" si="14"/>
        <v>0</v>
      </c>
      <c r="AP50" s="42"/>
    </row>
    <row r="51" spans="1:42" ht="15">
      <c r="A51" s="19" t="s">
        <v>40</v>
      </c>
      <c r="B51" s="19" t="s">
        <v>41</v>
      </c>
      <c r="C51" s="20"/>
      <c r="D51" s="20"/>
      <c r="E51" s="20"/>
      <c r="F51" s="20"/>
      <c r="G51" s="20"/>
      <c r="H51" s="20"/>
      <c r="I51" s="20"/>
      <c r="J51" s="20"/>
      <c r="K51" s="27"/>
      <c r="L51" s="27">
        <v>50</v>
      </c>
      <c r="M51" s="27"/>
      <c r="N51" s="27"/>
      <c r="O51" s="27"/>
      <c r="P51" s="27">
        <v>250</v>
      </c>
      <c r="Q51" s="27"/>
      <c r="R51" s="27"/>
      <c r="S51" s="27">
        <v>39</v>
      </c>
      <c r="T51" s="20"/>
      <c r="U51" s="20"/>
      <c r="V51" s="20"/>
      <c r="W51" s="20"/>
      <c r="X51" s="20"/>
      <c r="Y51" s="20"/>
      <c r="Z51" s="20"/>
      <c r="AA51" s="27"/>
      <c r="AB51" s="28"/>
      <c r="AC51" s="27"/>
      <c r="AD51" s="27"/>
      <c r="AE51" s="27"/>
      <c r="AF51" s="27"/>
      <c r="AG51" s="27"/>
      <c r="AH51" s="30">
        <f t="shared" si="9"/>
        <v>0</v>
      </c>
      <c r="AI51" s="32">
        <f t="shared" si="10"/>
        <v>339</v>
      </c>
      <c r="AJ51" s="21">
        <f t="shared" si="11"/>
        <v>0</v>
      </c>
      <c r="AK51" s="29">
        <f t="shared" si="12"/>
        <v>0</v>
      </c>
      <c r="AL51" s="25">
        <f t="shared" si="13"/>
        <v>339</v>
      </c>
      <c r="AM51" s="26">
        <v>6200</v>
      </c>
      <c r="AN51" s="33">
        <f t="shared" si="14"/>
        <v>2101800</v>
      </c>
      <c r="AP51" s="42"/>
    </row>
    <row r="52" spans="1:42" ht="15">
      <c r="A52" s="19" t="s">
        <v>43</v>
      </c>
      <c r="B52" s="19" t="s">
        <v>44</v>
      </c>
      <c r="C52" s="20"/>
      <c r="D52" s="20"/>
      <c r="E52" s="20"/>
      <c r="F52" s="20"/>
      <c r="G52" s="20"/>
      <c r="H52" s="20"/>
      <c r="I52" s="20"/>
      <c r="J52" s="20"/>
      <c r="K52" s="27"/>
      <c r="L52" s="27"/>
      <c r="M52" s="27"/>
      <c r="N52" s="27"/>
      <c r="O52" s="27"/>
      <c r="P52" s="27"/>
      <c r="Q52" s="27"/>
      <c r="R52" s="27"/>
      <c r="S52" s="27"/>
      <c r="T52" s="20"/>
      <c r="U52" s="20"/>
      <c r="V52" s="20"/>
      <c r="W52" s="20"/>
      <c r="X52" s="20"/>
      <c r="Y52" s="20"/>
      <c r="Z52" s="20"/>
      <c r="AA52" s="27"/>
      <c r="AB52" s="28"/>
      <c r="AC52" s="27"/>
      <c r="AD52" s="27"/>
      <c r="AE52" s="27"/>
      <c r="AF52" s="27"/>
      <c r="AG52" s="27"/>
      <c r="AH52" s="30">
        <f t="shared" si="9"/>
        <v>0</v>
      </c>
      <c r="AI52" s="32">
        <f t="shared" si="10"/>
        <v>0</v>
      </c>
      <c r="AJ52" s="21">
        <f t="shared" si="11"/>
        <v>0</v>
      </c>
      <c r="AK52" s="29">
        <f t="shared" si="12"/>
        <v>0</v>
      </c>
      <c r="AL52" s="25">
        <f t="shared" si="13"/>
        <v>0</v>
      </c>
      <c r="AM52" s="26">
        <v>6060</v>
      </c>
      <c r="AN52" s="33">
        <f t="shared" si="14"/>
        <v>0</v>
      </c>
      <c r="AP52" s="42"/>
    </row>
    <row r="53" spans="1:42" ht="15" customHeight="1">
      <c r="A53" s="19" t="s">
        <v>45</v>
      </c>
      <c r="B53" s="19" t="s">
        <v>46</v>
      </c>
      <c r="C53" s="20"/>
      <c r="D53" s="20"/>
      <c r="E53" s="20"/>
      <c r="F53" s="20"/>
      <c r="G53" s="20"/>
      <c r="H53" s="20"/>
      <c r="I53" s="20"/>
      <c r="J53" s="20"/>
      <c r="K53" s="27"/>
      <c r="L53" s="27"/>
      <c r="M53" s="27"/>
      <c r="N53" s="27"/>
      <c r="O53" s="27"/>
      <c r="P53" s="27"/>
      <c r="Q53" s="27"/>
      <c r="R53" s="27"/>
      <c r="S53" s="27"/>
      <c r="T53" s="20"/>
      <c r="U53" s="20"/>
      <c r="V53" s="20"/>
      <c r="W53" s="20"/>
      <c r="X53" s="20"/>
      <c r="Y53" s="20"/>
      <c r="Z53" s="20"/>
      <c r="AA53" s="27"/>
      <c r="AB53" s="28"/>
      <c r="AC53" s="27"/>
      <c r="AD53" s="27"/>
      <c r="AE53" s="27"/>
      <c r="AF53" s="27"/>
      <c r="AG53" s="27"/>
      <c r="AH53" s="30">
        <f t="shared" si="9"/>
        <v>0</v>
      </c>
      <c r="AI53" s="32">
        <f t="shared" si="10"/>
        <v>0</v>
      </c>
      <c r="AJ53" s="21">
        <f t="shared" si="11"/>
        <v>0</v>
      </c>
      <c r="AK53" s="29">
        <f t="shared" si="12"/>
        <v>0</v>
      </c>
      <c r="AL53" s="25">
        <f>+SUM(AH53:AK53)</f>
        <v>0</v>
      </c>
      <c r="AM53" s="26">
        <v>25968</v>
      </c>
      <c r="AN53" s="33">
        <f t="shared" si="14"/>
        <v>0</v>
      </c>
      <c r="AP53" s="42"/>
    </row>
    <row r="54" spans="1:42" ht="15">
      <c r="A54" s="19" t="s">
        <v>66</v>
      </c>
      <c r="B54" s="19" t="s">
        <v>65</v>
      </c>
      <c r="C54" s="20"/>
      <c r="D54" s="20"/>
      <c r="E54" s="20"/>
      <c r="F54" s="20"/>
      <c r="G54" s="20"/>
      <c r="H54" s="20"/>
      <c r="I54" s="20"/>
      <c r="J54" s="20"/>
      <c r="K54" s="27"/>
      <c r="L54" s="27"/>
      <c r="M54" s="27"/>
      <c r="N54" s="27"/>
      <c r="O54" s="27"/>
      <c r="P54" s="27">
        <v>150</v>
      </c>
      <c r="Q54" s="27"/>
      <c r="R54" s="27"/>
      <c r="S54" s="27">
        <v>15</v>
      </c>
      <c r="T54" s="20"/>
      <c r="U54" s="20"/>
      <c r="V54" s="20"/>
      <c r="W54" s="20"/>
      <c r="X54" s="20"/>
      <c r="Y54" s="20"/>
      <c r="Z54" s="20"/>
      <c r="AA54" s="27"/>
      <c r="AB54" s="28"/>
      <c r="AC54" s="27"/>
      <c r="AD54" s="27"/>
      <c r="AE54" s="27"/>
      <c r="AF54" s="27"/>
      <c r="AG54" s="27"/>
      <c r="AH54" s="30">
        <f>+SUM(C54:J54)</f>
        <v>0</v>
      </c>
      <c r="AI54" s="32">
        <f>+SUM(K54:S54)</f>
        <v>165</v>
      </c>
      <c r="AJ54" s="21">
        <f>+SUM(T54:Z54)</f>
        <v>0</v>
      </c>
      <c r="AK54" s="29"/>
      <c r="AL54" s="25">
        <f>+SUM(AH54:AK54)</f>
        <v>165</v>
      </c>
      <c r="AM54" s="26">
        <f>+AM34/3</f>
        <v>17187</v>
      </c>
      <c r="AN54" s="33"/>
      <c r="AP54" s="42"/>
    </row>
    <row r="55" spans="1:42" ht="15" customHeight="1">
      <c r="A55" s="19"/>
      <c r="B55" s="19" t="s">
        <v>67</v>
      </c>
      <c r="C55" s="20"/>
      <c r="D55" s="20"/>
      <c r="E55" s="20"/>
      <c r="F55" s="20"/>
      <c r="G55" s="20"/>
      <c r="H55" s="20"/>
      <c r="I55" s="20"/>
      <c r="J55" s="20"/>
      <c r="K55" s="27"/>
      <c r="L55" s="27"/>
      <c r="M55" s="27"/>
      <c r="N55" s="27"/>
      <c r="O55" s="27"/>
      <c r="P55" s="27"/>
      <c r="Q55" s="27"/>
      <c r="R55" s="27"/>
      <c r="S55" s="27">
        <v>720</v>
      </c>
      <c r="T55" s="20"/>
      <c r="U55" s="20"/>
      <c r="V55" s="20"/>
      <c r="W55" s="20"/>
      <c r="X55" s="20"/>
      <c r="Y55" s="20"/>
      <c r="Z55" s="20"/>
      <c r="AA55" s="27"/>
      <c r="AB55" s="28"/>
      <c r="AC55" s="27"/>
      <c r="AD55" s="27"/>
      <c r="AE55" s="27"/>
      <c r="AF55" s="27"/>
      <c r="AG55" s="27"/>
      <c r="AH55" s="30">
        <f t="shared" ref="AH55" si="16">+SUM(C55:J55)</f>
        <v>0</v>
      </c>
      <c r="AI55" s="32">
        <f t="shared" si="10"/>
        <v>720</v>
      </c>
      <c r="AJ55" s="21">
        <f t="shared" si="11"/>
        <v>0</v>
      </c>
      <c r="AK55" s="29">
        <f t="shared" ref="AK55" si="17">+SUM(AA55:AG55)</f>
        <v>0</v>
      </c>
      <c r="AL55" s="25">
        <f t="shared" si="13"/>
        <v>720</v>
      </c>
      <c r="AM55" s="26">
        <v>35207</v>
      </c>
      <c r="AN55" s="33"/>
      <c r="AP55" s="42"/>
    </row>
    <row r="56" spans="1:42" ht="15">
      <c r="A56" s="4"/>
      <c r="B56" s="4" t="s">
        <v>3</v>
      </c>
      <c r="C56" s="10">
        <f>SUM(C33:C53)</f>
        <v>0</v>
      </c>
      <c r="D56" s="27">
        <f>SUM(D33:D53)</f>
        <v>3300</v>
      </c>
      <c r="E56" s="27">
        <f>SUM(E33:E53)</f>
        <v>2034</v>
      </c>
      <c r="F56" s="27">
        <f>SUM(F33:F53)</f>
        <v>0</v>
      </c>
      <c r="G56" s="27">
        <f>SUM(G33:G53)</f>
        <v>2121</v>
      </c>
      <c r="H56" s="27">
        <f>SUM(H33:H53)</f>
        <v>1705</v>
      </c>
      <c r="I56" s="10">
        <f>SUM(I33:I50)</f>
        <v>4410</v>
      </c>
      <c r="J56" s="10">
        <f>SUM(J33:J53)</f>
        <v>2240</v>
      </c>
      <c r="K56" s="27">
        <f>SUM(K33:K53)</f>
        <v>2330</v>
      </c>
      <c r="L56" s="10">
        <f>SUM(L33:L52)</f>
        <v>1650</v>
      </c>
      <c r="M56" s="27">
        <f>SUM(M33:M52)</f>
        <v>381</v>
      </c>
      <c r="N56" s="27">
        <f>SUM(N33:N52)</f>
        <v>3103</v>
      </c>
      <c r="O56" s="27">
        <f>SUM(O33:O52)</f>
        <v>2756</v>
      </c>
      <c r="P56" s="27">
        <f>SUM(P33:P53)</f>
        <v>3394</v>
      </c>
      <c r="Q56" s="27">
        <f>SUM(Q33:Q52)</f>
        <v>2402</v>
      </c>
      <c r="R56" s="27">
        <f>SUM(R33:R53)</f>
        <v>1920</v>
      </c>
      <c r="S56" s="27">
        <f>SUM(S33:S55)</f>
        <v>3342</v>
      </c>
      <c r="T56" s="27">
        <f>SUM(T33:T52)</f>
        <v>0</v>
      </c>
      <c r="U56" s="27">
        <f>SUM(U33:U52)</f>
        <v>0</v>
      </c>
      <c r="V56" s="27">
        <f>SUM(V33:V52)</f>
        <v>0</v>
      </c>
      <c r="W56" s="27">
        <f>SUM(W33:W53)</f>
        <v>0</v>
      </c>
      <c r="X56" s="27">
        <f>SUM(X33:X53)</f>
        <v>0</v>
      </c>
      <c r="Y56" s="27">
        <f>SUM(Y33:Y53)</f>
        <v>0</v>
      </c>
      <c r="Z56" s="27">
        <f>SUM(Z33:Z53)</f>
        <v>0</v>
      </c>
      <c r="AA56" s="27">
        <f>SUM(AA33:AA53)</f>
        <v>0</v>
      </c>
      <c r="AB56" s="27">
        <f>SUM(AB33:AB53)</f>
        <v>0</v>
      </c>
      <c r="AC56" s="27">
        <f>SUM(AC33:AC53)</f>
        <v>0</v>
      </c>
      <c r="AD56" s="27">
        <f>SUM(AD33:AD53)</f>
        <v>0</v>
      </c>
      <c r="AE56" s="27">
        <f>SUM(AE33:AE53)</f>
        <v>0</v>
      </c>
      <c r="AF56" s="27">
        <f>SUM(AF33:AF53)</f>
        <v>0</v>
      </c>
      <c r="AG56" s="27">
        <f>SUM(AG33:AG53)</f>
        <v>0</v>
      </c>
      <c r="AH56" s="30">
        <f t="shared" ref="AH56:AH57" si="18">+SUM(C56:J56)</f>
        <v>15810</v>
      </c>
      <c r="AI56" s="32">
        <f t="shared" ref="AI56:AI57" si="19">+SUM(K56:R56)</f>
        <v>17936</v>
      </c>
      <c r="AJ56" s="21">
        <f t="shared" ref="AJ56:AJ57" si="20">+SUM(S56:Z56)</f>
        <v>3342</v>
      </c>
      <c r="AK56" s="29">
        <f t="shared" si="12"/>
        <v>0</v>
      </c>
      <c r="AL56" s="25">
        <f>+SUM(AH56:AK56)</f>
        <v>37088</v>
      </c>
      <c r="AM56" s="26"/>
      <c r="AN56" s="38">
        <f>+SUM(AN33:AN53)</f>
        <v>1505935302</v>
      </c>
    </row>
    <row r="57" spans="1:42" ht="15">
      <c r="AH57" s="30">
        <f t="shared" si="18"/>
        <v>0</v>
      </c>
      <c r="AI57" s="32">
        <f t="shared" si="19"/>
        <v>0</v>
      </c>
      <c r="AJ57" s="21">
        <f t="shared" si="20"/>
        <v>0</v>
      </c>
      <c r="AK57" s="29">
        <f t="shared" si="12"/>
        <v>0</v>
      </c>
    </row>
  </sheetData>
  <mergeCells count="4">
    <mergeCell ref="A1:AF1"/>
    <mergeCell ref="A2:AF2"/>
    <mergeCell ref="A30:AF30"/>
    <mergeCell ref="A31:AF3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B9D6-2645-4F23-A825-09F521ABAEC5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</vt:lpstr>
      <vt:lpstr>Chi tiết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2024-06-10T09:17:08Z</dcterms:created>
  <dcterms:modified xsi:type="dcterms:W3CDTF">2024-08-19T10:53:11Z</dcterms:modified>
</cp:coreProperties>
</file>