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TRỊNH\NCC\ĐC CN\CHIẾT KHẤU\NGỌC THƠM\2023\"/>
    </mc:Choice>
  </mc:AlternateContent>
  <bookViews>
    <workbookView xWindow="-120" yWindow="-120" windowWidth="29040" windowHeight="15840"/>
  </bookViews>
  <sheets>
    <sheet name="T1+2+3" sheetId="1" r:id="rId1"/>
    <sheet name="HĐ T1+2+3" sheetId="6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E13" i="1"/>
  <c r="H27" i="6"/>
  <c r="J27" i="6"/>
  <c r="E10" i="1" l="1"/>
  <c r="F10" i="1" l="1"/>
  <c r="G10" i="1"/>
  <c r="L3" i="1" l="1"/>
  <c r="M3" i="1" s="1"/>
  <c r="Y4" i="1" l="1"/>
  <c r="X4" i="1"/>
  <c r="N4" i="1"/>
  <c r="W4" i="1"/>
  <c r="S4" i="1"/>
  <c r="U4" i="1"/>
  <c r="P4" i="1"/>
  <c r="P6" i="1" s="1"/>
  <c r="V4" i="1"/>
  <c r="V6" i="1" s="1"/>
  <c r="R4" i="1"/>
  <c r="Q4" i="1"/>
  <c r="T4" i="1"/>
  <c r="O4" i="1"/>
  <c r="Y6" i="1" l="1"/>
  <c r="S6" i="1"/>
  <c r="Q6" i="1"/>
  <c r="Q7" i="1"/>
  <c r="S5" i="1"/>
  <c r="S7" i="1" s="1"/>
  <c r="Q5" i="1"/>
  <c r="R5" i="1"/>
  <c r="R6" i="1"/>
  <c r="R7" i="1"/>
  <c r="U7" i="1"/>
  <c r="U6" i="1"/>
  <c r="W6" i="1"/>
  <c r="Y5" i="1"/>
  <c r="W5" i="1"/>
  <c r="X5" i="1"/>
  <c r="W7" i="1"/>
  <c r="N6" i="1"/>
  <c r="N5" i="1"/>
  <c r="N7" i="1"/>
  <c r="O5" i="1"/>
  <c r="P5" i="1"/>
  <c r="P7" i="1" s="1"/>
  <c r="X6" i="1"/>
  <c r="X7" i="1"/>
  <c r="O7" i="1"/>
  <c r="O6" i="1"/>
  <c r="T5" i="1"/>
  <c r="V5" i="1"/>
  <c r="V7" i="1" s="1"/>
  <c r="T6" i="1"/>
  <c r="U5" i="1"/>
  <c r="T7" i="1"/>
  <c r="M8" i="1" l="1"/>
</calcChain>
</file>

<file path=xl/sharedStrings.xml><?xml version="1.0" encoding="utf-8"?>
<sst xmlns="http://schemas.openxmlformats.org/spreadsheetml/2006/main" count="190" uniqueCount="90">
  <si>
    <t>Công ty CP Đại Thanh Hải</t>
  </si>
  <si>
    <t>Địa chỉ : Số 282 Minh Khai, Hai bà Trưng, Hà Nội</t>
  </si>
  <si>
    <t>Phòng kế toán</t>
  </si>
  <si>
    <t>STT</t>
  </si>
  <si>
    <t>Diễn giải</t>
  </si>
  <si>
    <t>Ghi chú</t>
  </si>
  <si>
    <t>Tổng cộng</t>
  </si>
  <si>
    <t>Bằng chữ:</t>
  </si>
  <si>
    <t>Xác nhận NCC</t>
  </si>
  <si>
    <t>Xác nhận Công Ty CP Đại Thanh Hải</t>
  </si>
  <si>
    <t>% 
Chiết khấu</t>
  </si>
  <si>
    <t>Tiền 
Chiết khấu</t>
  </si>
  <si>
    <t>Tổng 
thành tiền</t>
  </si>
  <si>
    <t>đồng.</t>
  </si>
  <si>
    <t/>
  </si>
  <si>
    <t>10</t>
  </si>
  <si>
    <t>Mã NCC: 30010128</t>
  </si>
  <si>
    <t>Kính gửi : CTY TNHH MTV TM &amp; DV NGỌC THƠM</t>
  </si>
  <si>
    <t>Theo thoả thuận hợp đồng giữa hai bên, Công ty TNHH MTV TM &amp; DV Ngọc Thơm tại Hà Nội đồng ý chiết khấu, hỗ trợ các khoản sau:</t>
  </si>
  <si>
    <t>Hỗ trợ chia sẻ thông tin bán hàng</t>
  </si>
  <si>
    <t>Hỗ trợ trưng bày</t>
  </si>
  <si>
    <t>Hỗ trợ quảng cáo, tiếp thị</t>
  </si>
  <si>
    <t>Doanh số</t>
  </si>
  <si>
    <t>ĐTH xuất hóa đơn</t>
  </si>
  <si>
    <t>CÔNG TY CỔ PHẦN ĐẠI THANH HẢI</t>
  </si>
  <si>
    <t>Số 282 Minh Khai, Phường Minh Khai, Quận Hai Bà Trưng, Thành phố Hà Nội, Việt Nam.</t>
  </si>
  <si>
    <t>BẢNG KÊ HÓA ĐƠN HÀNG HÓA DỊCH VỤ MUA VÀO</t>
  </si>
  <si>
    <t>Khách hàng: 30010128 - CÔNG TY TNHH MỘT THÀNH VIÊN THƯƠNG MẠI VÀ DỊCH VỤ NGỌC THƠM</t>
  </si>
  <si>
    <t>Mẫu HĐ</t>
  </si>
  <si>
    <t>Ký hiệu hóa đơn</t>
  </si>
  <si>
    <t>Số hóa đơn</t>
  </si>
  <si>
    <t>Ngày</t>
  </si>
  <si>
    <t>Tên người bán</t>
  </si>
  <si>
    <t>Mã số thuế người bán</t>
  </si>
  <si>
    <t>Mặt hàng</t>
  </si>
  <si>
    <t>Thuế suất</t>
  </si>
  <si>
    <t>Thuế GTGT</t>
  </si>
  <si>
    <t>CÔNG TY TNHH MỘT THÀNH VIÊN THƯƠNG MẠI VÀ DỊCH VỤ NGỌC THƠM</t>
  </si>
  <si>
    <t>0309391503</t>
  </si>
  <si>
    <t>TH- Chân giò heo muối 300g</t>
  </si>
  <si>
    <t>TH- Gà muối 500g</t>
  </si>
  <si>
    <t>TH- Tai Heo muối 200g</t>
  </si>
  <si>
    <t>TH- Bắp bò muối 200g</t>
  </si>
  <si>
    <t>TH- Giò tai lưỡi xào 250g</t>
  </si>
  <si>
    <t xml:space="preserve">                                         Người lập biểu                                                    Kế toán trưởng                                                    Giám đốc</t>
  </si>
  <si>
    <t>Thuế 
(VAT 10%)</t>
  </si>
  <si>
    <t>Từ ngày 01/01/2023 đến ngày 30/04/2023</t>
  </si>
  <si>
    <t>1C23TNN</t>
  </si>
  <si>
    <t>00001385</t>
  </si>
  <si>
    <t>Hóa đơn mua hàng PO 6000030696</t>
  </si>
  <si>
    <t>00002176</t>
  </si>
  <si>
    <t>Hóa đơn mua hàng PO 6000031721</t>
  </si>
  <si>
    <t>00002178</t>
  </si>
  <si>
    <t>Hóa đơn mua hàng PO 6000031590</t>
  </si>
  <si>
    <t>00002180</t>
  </si>
  <si>
    <t>Hóa đơn mua hàng PO 6000031592</t>
  </si>
  <si>
    <t>00002177</t>
  </si>
  <si>
    <t>Hóa đơn mua hàng PO 6000031601</t>
  </si>
  <si>
    <t>00002179</t>
  </si>
  <si>
    <t>Hóa đơn mua hàng PO 6000031586</t>
  </si>
  <si>
    <t>1C23TYY</t>
  </si>
  <si>
    <t>00000740</t>
  </si>
  <si>
    <t>Hóa đơn tra hang PO 6100000447,448</t>
  </si>
  <si>
    <t>00000736</t>
  </si>
  <si>
    <t>Hóa đơn tra hang PO 6100000747</t>
  </si>
  <si>
    <t>00000734</t>
  </si>
  <si>
    <t>Hóa đơn tra hang PO 6100000765</t>
  </si>
  <si>
    <t>00000735</t>
  </si>
  <si>
    <t>Hóa đơn tra hang PO 6100000761</t>
  </si>
  <si>
    <t>00000737</t>
  </si>
  <si>
    <t>Hóa đơn tra hang PO 6100000524,462</t>
  </si>
  <si>
    <t>00000738</t>
  </si>
  <si>
    <t>Hóa đơn tra hang PO 6100000561,560</t>
  </si>
  <si>
    <t>00000739</t>
  </si>
  <si>
    <t>Hóa đơn tra hang PO 6100000503,567</t>
  </si>
  <si>
    <t>00013590</t>
  </si>
  <si>
    <t>Hóa đơn mua hàng PO 6000033534</t>
  </si>
  <si>
    <t>00013587</t>
  </si>
  <si>
    <t>Hóa đơn mua hàng PO 6000033863</t>
  </si>
  <si>
    <t>00013586</t>
  </si>
  <si>
    <t>Hóa đơn mua hàng PO 6000033847</t>
  </si>
  <si>
    <t>00013588</t>
  </si>
  <si>
    <t>Hóa đơn mua hàng PO 6000033900</t>
  </si>
  <si>
    <t>00017458</t>
  </si>
  <si>
    <t>Hóa đơn mua hàng PO 6000033921</t>
  </si>
  <si>
    <t>Ngày 14 Tháng 04 Năm 2023</t>
  </si>
  <si>
    <t>Ba trăm sáu mươi hai nghìn ba trăm bảy mươi sáu đồng</t>
  </si>
  <si>
    <t>Số tiền này sẽ được cấn trừ công nợ  vào kỳ thanh toán 20/04/2023</t>
  </si>
  <si>
    <t>BẢNG TÍNH CHIẾT KHẤU T1+2+3/2023</t>
  </si>
  <si>
    <t>Hôm nay, ngày    tháng     năm 2023, Công ty CP Đại Thanh Hải tính Chiết khấu T1+2+3/2023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</si>
</sst>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###\ ###\ ###\ ###\ ;[Red]\(###\ ###\ ###\ ###\)"/>
    <numFmt numFmtId="166" formatCode="0.0%"/>
    <numFmt numFmtId="167" formatCode="_-* #,##0_-;\-* #,##0_-;_-* &quot;-&quot;??_-;_-@_-"/>
    <numFmt numFmtId="168" formatCode="#,##0;\-#,##0;#"/>
  </numFmts>
  <fonts count="15">
    <font>
      <sz val="11"/>
      <color theme="1"/>
      <name val="Arial"/>
      <family val="2"/>
      <charset val="163"/>
    </font>
    <font>
      <sz val="9.5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i/>
      <sz val="12"/>
      <name val="Times New Roman"/>
      <family val="1"/>
    </font>
    <font>
      <sz val="12"/>
      <name val=".VnTime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Arial"/>
      <family val="2"/>
      <charset val="163"/>
    </font>
    <font>
      <b/>
      <sz val="18"/>
      <name val="Times New Roman"/>
      <family val="1"/>
    </font>
    <font>
      <sz val="6"/>
      <name val="Times New Roman"/>
      <family val="1"/>
    </font>
    <font>
      <sz val="10"/>
      <color theme="1"/>
      <name val="Arial"/>
      <family val="2"/>
      <charset val="163"/>
    </font>
    <font>
      <b/>
      <sz val="14"/>
      <color rgb="FFFF0000"/>
      <name val="10"/>
      <charset val="163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rgb="FFDDEBF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Continuous"/>
    </xf>
    <xf numFmtId="0" fontId="2" fillId="0" borderId="0" xfId="0" applyFont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/>
    <xf numFmtId="165" fontId="3" fillId="0" borderId="0" xfId="0" applyNumberFormat="1" applyFont="1" applyBorder="1"/>
    <xf numFmtId="0" fontId="4" fillId="0" borderId="0" xfId="0" applyFont="1"/>
    <xf numFmtId="3" fontId="5" fillId="0" borderId="0" xfId="0" applyNumberFormat="1" applyFont="1"/>
    <xf numFmtId="166" fontId="6" fillId="0" borderId="0" xfId="0" applyNumberFormat="1" applyFont="1"/>
    <xf numFmtId="3" fontId="6" fillId="0" borderId="0" xfId="0" applyNumberFormat="1" applyFont="1"/>
    <xf numFmtId="14" fontId="6" fillId="0" borderId="0" xfId="0" applyNumberFormat="1" applyFont="1"/>
    <xf numFmtId="0" fontId="6" fillId="0" borderId="0" xfId="0" applyFont="1"/>
    <xf numFmtId="165" fontId="6" fillId="0" borderId="0" xfId="0" applyNumberFormat="1" applyFont="1"/>
    <xf numFmtId="14" fontId="7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4" fontId="3" fillId="0" borderId="0" xfId="0" applyNumberFormat="1" applyFont="1"/>
    <xf numFmtId="0" fontId="3" fillId="0" borderId="0" xfId="0" applyFont="1"/>
    <xf numFmtId="1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Continuous" vertical="center" wrapText="1"/>
    </xf>
    <xf numFmtId="165" fontId="7" fillId="0" borderId="1" xfId="0" applyNumberFormat="1" applyFont="1" applyFill="1" applyBorder="1" applyAlignment="1">
      <alignment horizontal="centerContinuous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3" fontId="6" fillId="0" borderId="1" xfId="0" applyNumberFormat="1" applyFont="1" applyFill="1" applyBorder="1" applyAlignment="1">
      <alignment horizontal="center" wrapText="1"/>
    </xf>
    <xf numFmtId="166" fontId="6" fillId="0" borderId="1" xfId="0" applyNumberFormat="1" applyFont="1" applyBorder="1"/>
    <xf numFmtId="3" fontId="6" fillId="0" borderId="1" xfId="0" applyNumberFormat="1" applyFont="1" applyBorder="1"/>
    <xf numFmtId="0" fontId="7" fillId="0" borderId="1" xfId="0" applyFont="1" applyBorder="1"/>
    <xf numFmtId="3" fontId="7" fillId="0" borderId="1" xfId="0" applyNumberFormat="1" applyFont="1" applyBorder="1"/>
    <xf numFmtId="0" fontId="4" fillId="0" borderId="0" xfId="0" applyFont="1" applyBorder="1"/>
    <xf numFmtId="3" fontId="7" fillId="0" borderId="0" xfId="0" applyNumberFormat="1" applyFont="1" applyBorder="1"/>
    <xf numFmtId="0" fontId="7" fillId="0" borderId="1" xfId="0" applyFont="1" applyBorder="1" applyAlignment="1">
      <alignment horizontal="center" vertical="center"/>
    </xf>
    <xf numFmtId="167" fontId="6" fillId="0" borderId="0" xfId="1" applyNumberFormat="1" applyFont="1"/>
    <xf numFmtId="167" fontId="7" fillId="0" borderId="0" xfId="1" applyNumberFormat="1" applyFont="1"/>
    <xf numFmtId="3" fontId="10" fillId="2" borderId="0" xfId="0" applyNumberFormat="1" applyFont="1" applyFill="1" applyAlignment="1"/>
    <xf numFmtId="0" fontId="10" fillId="2" borderId="0" xfId="0" applyFont="1" applyFill="1" applyAlignment="1"/>
    <xf numFmtId="0" fontId="6" fillId="2" borderId="0" xfId="0" applyFont="1" applyFill="1" applyAlignment="1"/>
    <xf numFmtId="167" fontId="2" fillId="0" borderId="0" xfId="1" applyNumberFormat="1" applyFont="1"/>
    <xf numFmtId="167" fontId="2" fillId="0" borderId="0" xfId="0" applyNumberFormat="1" applyFont="1"/>
    <xf numFmtId="0" fontId="13" fillId="3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168" fontId="11" fillId="0" borderId="1" xfId="0" applyNumberFormat="1" applyFont="1" applyBorder="1" applyAlignment="1">
      <alignment horizontal="right"/>
    </xf>
    <xf numFmtId="49" fontId="14" fillId="0" borderId="1" xfId="0" applyNumberFormat="1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168" fontId="14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2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tabSelected="1" zoomScaleNormal="100" workbookViewId="0">
      <selection activeCell="F17" sqref="F17"/>
    </sheetView>
  </sheetViews>
  <sheetFormatPr defaultRowHeight="12.75"/>
  <cols>
    <col min="1" max="1" width="4.5" style="17" customWidth="1"/>
    <col min="2" max="2" width="36.875" style="18" bestFit="1" customWidth="1"/>
    <col min="3" max="3" width="13.125" style="16" customWidth="1"/>
    <col min="4" max="4" width="12.25" style="3" customWidth="1"/>
    <col min="5" max="5" width="10" style="3" bestFit="1" customWidth="1"/>
    <col min="6" max="6" width="10.5" style="3" customWidth="1"/>
    <col min="7" max="7" width="10.875" style="3" customWidth="1"/>
    <col min="8" max="8" width="29.125" style="3" customWidth="1"/>
    <col min="9" max="9" width="11.875" style="3" bestFit="1" customWidth="1"/>
    <col min="10" max="10" width="14" style="3" bestFit="1" customWidth="1"/>
    <col min="11" max="16384" width="9" style="3"/>
  </cols>
  <sheetData>
    <row r="1" spans="1:25">
      <c r="A1" s="1" t="s">
        <v>0</v>
      </c>
      <c r="B1" s="2"/>
      <c r="C1" s="2"/>
    </row>
    <row r="2" spans="1:25">
      <c r="A2" s="4" t="s">
        <v>1</v>
      </c>
      <c r="B2" s="2"/>
      <c r="C2" s="2"/>
    </row>
    <row r="3" spans="1:25">
      <c r="A3" s="5" t="s">
        <v>2</v>
      </c>
      <c r="B3" s="6"/>
      <c r="C3" s="7"/>
      <c r="L3" s="35">
        <f>G13</f>
        <v>362376.26699999999</v>
      </c>
      <c r="M3" s="35" t="str">
        <f>RIGHT("000000000000"&amp;ROUND(L3,0),12)</f>
        <v>000000362376</v>
      </c>
      <c r="N3" s="36">
        <v>1</v>
      </c>
      <c r="O3" s="36">
        <v>2</v>
      </c>
      <c r="P3" s="36">
        <v>3</v>
      </c>
      <c r="Q3" s="36">
        <v>4</v>
      </c>
      <c r="R3" s="36">
        <v>5</v>
      </c>
      <c r="S3" s="36">
        <v>6</v>
      </c>
      <c r="T3" s="36">
        <v>7</v>
      </c>
      <c r="U3" s="36">
        <v>8</v>
      </c>
      <c r="V3" s="36">
        <v>9</v>
      </c>
      <c r="W3" s="36">
        <v>10</v>
      </c>
      <c r="X3" s="36">
        <v>11</v>
      </c>
      <c r="Y3" s="36">
        <v>12</v>
      </c>
    </row>
    <row r="4" spans="1:25" ht="22.5">
      <c r="A4" s="47" t="s">
        <v>88</v>
      </c>
      <c r="B4" s="47"/>
      <c r="C4" s="47"/>
      <c r="D4" s="47"/>
      <c r="E4" s="47"/>
      <c r="F4" s="47"/>
      <c r="G4" s="47"/>
      <c r="H4" s="47"/>
      <c r="L4" s="36"/>
      <c r="M4" s="36"/>
      <c r="N4" s="36">
        <f>VALUE(MID(M3,N3,1))</f>
        <v>0</v>
      </c>
      <c r="O4" s="36">
        <f>VALUE(MID(M3,O3,1))</f>
        <v>0</v>
      </c>
      <c r="P4" s="36">
        <f>VALUE(MID(M3,P3,1))</f>
        <v>0</v>
      </c>
      <c r="Q4" s="36">
        <f>VALUE(MID(M3,Q3,1))</f>
        <v>0</v>
      </c>
      <c r="R4" s="36">
        <f>VALUE(MID(M3,R3,1))</f>
        <v>0</v>
      </c>
      <c r="S4" s="36">
        <f>VALUE(MID(M3,S3,1))</f>
        <v>0</v>
      </c>
      <c r="T4" s="36">
        <f>VALUE(MID(M3,T3,1))</f>
        <v>3</v>
      </c>
      <c r="U4" s="36">
        <f>VALUE(MID(M3,U3,1))</f>
        <v>6</v>
      </c>
      <c r="V4" s="36">
        <f>VALUE(MID(M3,V3,1))</f>
        <v>2</v>
      </c>
      <c r="W4" s="36">
        <f>VALUE(MID(M3,W3,1))</f>
        <v>3</v>
      </c>
      <c r="X4" s="36">
        <f>VALUE(MID(M3,X3,1))</f>
        <v>7</v>
      </c>
      <c r="Y4" s="36">
        <f>VALUE(MID(M3,Y3,1))</f>
        <v>6</v>
      </c>
    </row>
    <row r="5" spans="1:25" s="13" customFormat="1" ht="25.5" customHeight="1">
      <c r="A5" s="8" t="s">
        <v>17</v>
      </c>
      <c r="B5" s="9"/>
      <c r="C5" s="10"/>
      <c r="E5" s="11"/>
      <c r="F5" s="11"/>
      <c r="G5" s="11"/>
      <c r="H5" s="11" t="s">
        <v>16</v>
      </c>
      <c r="I5" s="11"/>
      <c r="L5" s="36"/>
      <c r="M5" s="36"/>
      <c r="N5" s="36">
        <f>SUM(N4:N4)</f>
        <v>0</v>
      </c>
      <c r="O5" s="36">
        <f>SUM(N4:O4)</f>
        <v>0</v>
      </c>
      <c r="P5" s="36">
        <f>SUM(N4:P4)</f>
        <v>0</v>
      </c>
      <c r="Q5" s="36">
        <f>SUM(Q4:Q4)</f>
        <v>0</v>
      </c>
      <c r="R5" s="36">
        <f>SUM(Q4:R4)</f>
        <v>0</v>
      </c>
      <c r="S5" s="36">
        <f>SUM(Q4:S4)</f>
        <v>0</v>
      </c>
      <c r="T5" s="36">
        <f>SUM(T4:T4)</f>
        <v>3</v>
      </c>
      <c r="U5" s="36">
        <f>SUM(T4:U4)</f>
        <v>9</v>
      </c>
      <c r="V5" s="36">
        <f>SUM(T4:V4)</f>
        <v>11</v>
      </c>
      <c r="W5" s="36">
        <f>SUM(W4:W4)</f>
        <v>3</v>
      </c>
      <c r="X5" s="36">
        <f>SUM(W4:X4)</f>
        <v>10</v>
      </c>
      <c r="Y5" s="36">
        <f>SUM(W4:Y4)</f>
        <v>16</v>
      </c>
    </row>
    <row r="6" spans="1:25" s="13" customFormat="1" ht="31.5" customHeight="1">
      <c r="A6" s="48" t="s">
        <v>18</v>
      </c>
      <c r="B6" s="48"/>
      <c r="C6" s="48"/>
      <c r="D6" s="48"/>
      <c r="E6" s="48"/>
      <c r="F6" s="48"/>
      <c r="G6" s="48"/>
      <c r="H6" s="48"/>
      <c r="I6" s="11"/>
      <c r="L6" s="36"/>
      <c r="M6" s="36"/>
      <c r="N6" s="36" t="str">
        <f>IF(N4=0,"",CHOOSE(N4,"một","hai","ba","bốn","năm","sáu","bảy","tám","chín"))</f>
        <v/>
      </c>
      <c r="O6" s="36" t="str">
        <f>IF(O4=0,IF(AND(N4&lt;&gt;0,P4&lt;&gt;0),"lẻ",""),CHOOSE(O4,"mười","hai","ba","bốn","năm","sáu","bảy","tám","chín"))</f>
        <v/>
      </c>
      <c r="P6" s="36" t="str">
        <f>IF(P4=0,"",CHOOSE(P4,IF(O4&gt;1,"mốt","một"),"hai","ba","bốn",IF(O4=0,"năm","lăm"),"sáu","bảy","tám","chín"))</f>
        <v/>
      </c>
      <c r="Q6" s="36" t="str">
        <f>IF(Q4=0,"",CHOOSE(Q4,"một","hai","ba","bốn","năm","sáu","bảy","tám","chín"))</f>
        <v/>
      </c>
      <c r="R6" s="36" t="str">
        <f>IF(R4=0,IF(AND(Q4&lt;&gt;0,S4&lt;&gt;0),"lẻ",""),CHOOSE(R4,"mười","hai","ba","bốn","năm","sáu","bảy","tám","chín"))</f>
        <v/>
      </c>
      <c r="S6" s="36" t="str">
        <f>IF(S4=0,"",CHOOSE(S4,IF(R4&gt;1,"mốt","một"),"hai","ba","bốn",IF(R4=0,"năm","lăm"),"sáu","bảy","tám","chín"))</f>
        <v/>
      </c>
      <c r="T6" s="36" t="str">
        <f>IF(T4=0,"",CHOOSE(T4,"một","hai","ba","bốn","năm","sáu","bảy","tám","chín"))</f>
        <v>ba</v>
      </c>
      <c r="U6" s="36" t="str">
        <f>IF(U4=0,IF(AND(T4&lt;&gt;0,V4&lt;&gt;0),"lẻ",""),CHOOSE(U4,"mười","hai","ba","bốn","năm","sáu","bảy","tám","chín"))</f>
        <v>sáu</v>
      </c>
      <c r="V6" s="36" t="str">
        <f>IF(V4=0,"",CHOOSE(V4,IF(U4&gt;1,"mốt","một"),"hai","ba","bốn",IF(U4=0,"năm","lăm"),"sáu","bảy","tám","chín"))</f>
        <v>hai</v>
      </c>
      <c r="W6" s="36" t="str">
        <f>IF(W4=0,"",CHOOSE(W4,"một","hai","ba","bốn","năm","sáu","bảy","tám","chín"))</f>
        <v>ba</v>
      </c>
      <c r="X6" s="36" t="str">
        <f>IF(X4=0,IF(AND(W4&lt;&gt;0,Y4&lt;&gt;0),"lẻ",""),CHOOSE(X4,"mười","hai","ba","bốn","năm","sáu","bảy","tám","chín"))</f>
        <v>bảy</v>
      </c>
      <c r="Y6" s="36" t="str">
        <f>IF(Y4=0,"",CHOOSE(Y4,IF(X4&gt;1,"mốt","một"),"hai","ba","bốn",IF(X4=0,"năm","lăm"),"sáu","bảy","tám","chín"))</f>
        <v>sáu</v>
      </c>
    </row>
    <row r="7" spans="1:25" s="13" customFormat="1" ht="15.75">
      <c r="A7" s="49" t="s">
        <v>89</v>
      </c>
      <c r="B7" s="49"/>
      <c r="C7" s="49"/>
      <c r="D7" s="49"/>
      <c r="E7" s="49"/>
      <c r="F7" s="49"/>
      <c r="G7" s="49"/>
      <c r="H7" s="49"/>
      <c r="I7" s="11"/>
      <c r="L7" s="37"/>
      <c r="M7" s="37"/>
      <c r="N7" s="37" t="str">
        <f>IF(N4=0,"","trăm")</f>
        <v/>
      </c>
      <c r="O7" s="37" t="str">
        <f>IF(O4=0,"",IF(O4=1,"","mươi"))</f>
        <v/>
      </c>
      <c r="P7" s="37" t="str">
        <f>IF(AND(P4=0,P5=0),"","tỷ")</f>
        <v/>
      </c>
      <c r="Q7" s="37" t="str">
        <f>IF(Q4=0,"","trăm")</f>
        <v/>
      </c>
      <c r="R7" s="37" t="str">
        <f>IF(R4=0,"",IF(R4=1,"","mươi"))</f>
        <v/>
      </c>
      <c r="S7" s="37" t="str">
        <f>IF(AND(S4=0,S5=0),"","triệu")</f>
        <v/>
      </c>
      <c r="T7" s="37" t="str">
        <f>IF(T4=0,"","trăm")</f>
        <v>trăm</v>
      </c>
      <c r="U7" s="37" t="str">
        <f>IF(U4=0,"",IF(U4=1,"","mươi"))</f>
        <v>mươi</v>
      </c>
      <c r="V7" s="37" t="str">
        <f>IF(AND(V4=0,V5=0),"","ngàn")</f>
        <v>ngàn</v>
      </c>
      <c r="W7" s="37" t="str">
        <f>IF(W4=0,"","trăm")</f>
        <v>trăm</v>
      </c>
      <c r="X7" s="37" t="str">
        <f>IF(X4=0,"",IF(X4=1,"","mươi"))</f>
        <v>mươi</v>
      </c>
      <c r="Y7" s="37" t="s">
        <v>13</v>
      </c>
    </row>
    <row r="8" spans="1:25" s="13" customFormat="1" ht="15.75">
      <c r="A8" s="12"/>
      <c r="C8" s="14"/>
      <c r="L8" s="37"/>
      <c r="M8" s="37" t="str">
        <f>UPPER(LEFT(TRIM(IF(L3=0,"không đồng.",N6&amp;" "&amp;N7&amp;" "&amp;O6&amp;" "&amp;O7&amp;" "&amp;P6&amp;" "&amp;P7&amp;" "&amp;Q6&amp;" "&amp;Q7&amp;" "&amp;R6&amp;" "&amp;R7&amp;" "&amp;S6&amp;" "&amp;S7&amp;" "&amp;T6&amp;" "&amp;T7&amp;" "&amp;U6&amp;" "&amp;U7&amp;" "&amp;V6&amp;" "&amp;V7&amp;" "&amp;W6&amp;" "&amp;W7&amp;" "&amp;X6&amp;" "&amp;X7&amp;" "&amp;Y6&amp;" "&amp;Y7)),1))&amp;RIGHT(TRIM(IF(L3=0,"không đồng.",N6&amp;" "&amp;N7&amp;" "&amp;O6&amp;" "&amp;O7&amp;" "&amp;P6&amp;" "&amp;P7&amp;" "&amp;Q6&amp;" "&amp;Q7&amp;" "&amp;R6&amp;" "&amp;R7&amp;" "&amp;S6&amp;" "&amp;S7&amp;" "&amp;T6&amp;" "&amp;T7&amp;" "&amp;U6&amp;" "&amp;U7&amp;" "&amp;V6&amp;" "&amp;V7&amp;" "&amp;W6&amp;" "&amp;W7&amp;" "&amp;X6&amp;" "&amp;X7&amp;" "&amp;Y6&amp;" "&amp;Y7)),LEN(TRIM(IF(L3=0,"không đồng.",N6&amp;" "&amp;N7&amp;" "&amp;O6&amp;" "&amp;O7&amp;" "&amp;P6&amp;" "&amp;P7&amp;" "&amp;Q6&amp;" "&amp;Q7&amp;" "&amp;R6&amp;" "&amp;R7&amp;" "&amp;S6&amp;" "&amp;S7&amp;" "&amp;T6&amp;" "&amp;T7&amp;" "&amp;U6&amp;" "&amp;U7&amp;" "&amp;V6&amp;" "&amp;V7&amp;" "&amp;W6&amp;" "&amp;W7&amp;" "&amp;X6&amp;" "&amp;X7&amp;" "&amp;Y6&amp;" "&amp;Y7)))-1)</f>
        <v>Ba trăm sáu mươi hai ngàn ba trăm bảy mươi sáu đồng.</v>
      </c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5" s="13" customFormat="1" ht="47.25">
      <c r="A9" s="19" t="s">
        <v>3</v>
      </c>
      <c r="B9" s="20" t="s">
        <v>4</v>
      </c>
      <c r="C9" s="21" t="s">
        <v>22</v>
      </c>
      <c r="D9" s="22" t="s">
        <v>10</v>
      </c>
      <c r="E9" s="22" t="s">
        <v>11</v>
      </c>
      <c r="F9" s="23" t="s">
        <v>45</v>
      </c>
      <c r="G9" s="23" t="s">
        <v>12</v>
      </c>
      <c r="H9" s="32" t="s">
        <v>5</v>
      </c>
    </row>
    <row r="10" spans="1:25" s="13" customFormat="1" ht="27.75" customHeight="1">
      <c r="A10" s="25">
        <v>1</v>
      </c>
      <c r="B10" s="24" t="s">
        <v>19</v>
      </c>
      <c r="C10" s="53">
        <v>10981099</v>
      </c>
      <c r="D10" s="26">
        <v>0.01</v>
      </c>
      <c r="E10" s="56">
        <f>C10*3%</f>
        <v>329432.96999999997</v>
      </c>
      <c r="F10" s="56">
        <f>E10*10%</f>
        <v>32943.296999999999</v>
      </c>
      <c r="G10" s="56">
        <f>E10+F10</f>
        <v>362376.26699999999</v>
      </c>
      <c r="H10" s="59" t="s">
        <v>23</v>
      </c>
    </row>
    <row r="11" spans="1:25" s="13" customFormat="1" ht="27.75" customHeight="1">
      <c r="A11" s="25">
        <v>2</v>
      </c>
      <c r="B11" s="24" t="s">
        <v>20</v>
      </c>
      <c r="C11" s="54"/>
      <c r="D11" s="26">
        <v>0.01</v>
      </c>
      <c r="E11" s="57"/>
      <c r="F11" s="57"/>
      <c r="G11" s="57"/>
      <c r="H11" s="60"/>
    </row>
    <row r="12" spans="1:25" s="13" customFormat="1" ht="27.75" customHeight="1">
      <c r="A12" s="25">
        <v>3</v>
      </c>
      <c r="B12" s="24" t="s">
        <v>21</v>
      </c>
      <c r="C12" s="55"/>
      <c r="D12" s="26">
        <v>0.01</v>
      </c>
      <c r="E12" s="58"/>
      <c r="F12" s="58"/>
      <c r="G12" s="58"/>
      <c r="H12" s="61"/>
    </row>
    <row r="13" spans="1:25" s="13" customFormat="1" ht="27.75" customHeight="1">
      <c r="A13" s="19"/>
      <c r="B13" s="28" t="s">
        <v>6</v>
      </c>
      <c r="C13" s="29"/>
      <c r="D13" s="26"/>
      <c r="E13" s="29">
        <f>E10</f>
        <v>329432.96999999997</v>
      </c>
      <c r="F13" s="29">
        <f>F10</f>
        <v>32943.296999999999</v>
      </c>
      <c r="G13" s="29">
        <f>E13+F13</f>
        <v>362376.26699999999</v>
      </c>
      <c r="H13" s="27"/>
      <c r="I13" s="11"/>
    </row>
    <row r="14" spans="1:25" s="13" customFormat="1" ht="15.75">
      <c r="A14" s="15"/>
      <c r="B14" s="30" t="s">
        <v>7</v>
      </c>
      <c r="C14" s="31" t="s">
        <v>86</v>
      </c>
    </row>
    <row r="15" spans="1:25" s="13" customFormat="1" ht="15.75">
      <c r="A15" s="50" t="s">
        <v>87</v>
      </c>
      <c r="B15" s="50"/>
      <c r="C15" s="50"/>
      <c r="D15" s="50"/>
      <c r="E15" s="50"/>
      <c r="F15" s="50"/>
      <c r="G15" s="50"/>
      <c r="H15" s="50"/>
      <c r="J15" s="33"/>
    </row>
    <row r="16" spans="1:25" s="13" customFormat="1" ht="15.75">
      <c r="A16" s="12"/>
      <c r="C16" s="14"/>
      <c r="J16" s="33"/>
    </row>
    <row r="17" spans="1:10" s="13" customFormat="1" ht="15.75">
      <c r="A17" s="51" t="s">
        <v>8</v>
      </c>
      <c r="B17" s="51"/>
      <c r="C17" s="14"/>
      <c r="G17" s="52" t="s">
        <v>9</v>
      </c>
      <c r="H17" s="52"/>
      <c r="J17" s="34"/>
    </row>
    <row r="18" spans="1:10" ht="15.75">
      <c r="A18" s="12"/>
      <c r="B18" s="13"/>
      <c r="C18" s="14"/>
      <c r="D18" s="13"/>
      <c r="J18" s="39"/>
    </row>
    <row r="19" spans="1:10" ht="15.75">
      <c r="A19" s="12"/>
      <c r="B19" s="13"/>
      <c r="C19" s="14"/>
      <c r="D19" s="13"/>
    </row>
    <row r="20" spans="1:10" ht="15.75">
      <c r="A20" s="12"/>
      <c r="B20" s="13"/>
      <c r="C20" s="14"/>
      <c r="D20" s="13"/>
      <c r="E20" s="38"/>
    </row>
  </sheetData>
  <mergeCells count="11">
    <mergeCell ref="A4:H4"/>
    <mergeCell ref="A6:H6"/>
    <mergeCell ref="A7:H7"/>
    <mergeCell ref="A15:H15"/>
    <mergeCell ref="A17:B17"/>
    <mergeCell ref="G17:H17"/>
    <mergeCell ref="C10:C12"/>
    <mergeCell ref="E10:E12"/>
    <mergeCell ref="F10:F12"/>
    <mergeCell ref="G10:G12"/>
    <mergeCell ref="H10:H12"/>
  </mergeCells>
  <pageMargins left="0.55118110236220474" right="0.35433070866141736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H27" sqref="H27"/>
    </sheetView>
  </sheetViews>
  <sheetFormatPr defaultRowHeight="14.25"/>
  <cols>
    <col min="1" max="1" width="9.625" customWidth="1"/>
    <col min="2" max="2" width="10.625" customWidth="1"/>
    <col min="3" max="3" width="11.625" customWidth="1"/>
    <col min="4" max="4" width="12.625" customWidth="1"/>
    <col min="5" max="5" width="50.625" customWidth="1"/>
    <col min="6" max="6" width="12.625" customWidth="1"/>
    <col min="7" max="7" width="26.625" customWidth="1"/>
    <col min="8" max="8" width="11.625" customWidth="1"/>
    <col min="9" max="9" width="6.625" customWidth="1"/>
    <col min="10" max="10" width="11.625" customWidth="1"/>
    <col min="11" max="11" width="33.625" customWidth="1"/>
  </cols>
  <sheetData>
    <row r="1" spans="1:11">
      <c r="A1" s="63" t="s">
        <v>24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>
      <c r="A2" s="63" t="s">
        <v>25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4" spans="1:11" ht="18">
      <c r="A4" s="64" t="s">
        <v>26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>
      <c r="A5" s="65" t="s">
        <v>46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1">
      <c r="A6" s="65" t="s">
        <v>27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8" spans="1:11">
      <c r="A8" s="40" t="s">
        <v>28</v>
      </c>
      <c r="B8" s="40" t="s">
        <v>29</v>
      </c>
      <c r="C8" s="40" t="s">
        <v>30</v>
      </c>
      <c r="D8" s="40" t="s">
        <v>31</v>
      </c>
      <c r="E8" s="40" t="s">
        <v>32</v>
      </c>
      <c r="F8" s="40" t="s">
        <v>33</v>
      </c>
      <c r="G8" s="40" t="s">
        <v>34</v>
      </c>
      <c r="H8" s="40" t="s">
        <v>22</v>
      </c>
      <c r="I8" s="40" t="s">
        <v>35</v>
      </c>
      <c r="J8" s="40" t="s">
        <v>36</v>
      </c>
      <c r="K8" s="40" t="s">
        <v>5</v>
      </c>
    </row>
    <row r="9" spans="1:11">
      <c r="A9" s="41" t="s">
        <v>14</v>
      </c>
      <c r="B9" s="41" t="s">
        <v>47</v>
      </c>
      <c r="C9" s="41" t="s">
        <v>48</v>
      </c>
      <c r="D9" s="42">
        <v>44938</v>
      </c>
      <c r="E9" s="41" t="s">
        <v>37</v>
      </c>
      <c r="F9" s="41" t="s">
        <v>38</v>
      </c>
      <c r="G9" s="41" t="s">
        <v>39</v>
      </c>
      <c r="H9" s="43">
        <v>1138154</v>
      </c>
      <c r="I9" s="41" t="s">
        <v>15</v>
      </c>
      <c r="J9" s="43">
        <v>113815</v>
      </c>
      <c r="K9" s="41" t="s">
        <v>49</v>
      </c>
    </row>
    <row r="10" spans="1:11">
      <c r="A10" s="41" t="s">
        <v>14</v>
      </c>
      <c r="B10" s="41" t="s">
        <v>47</v>
      </c>
      <c r="C10" s="41" t="s">
        <v>50</v>
      </c>
      <c r="D10" s="42">
        <v>44957</v>
      </c>
      <c r="E10" s="41" t="s">
        <v>37</v>
      </c>
      <c r="F10" s="41" t="s">
        <v>38</v>
      </c>
      <c r="G10" s="41" t="s">
        <v>41</v>
      </c>
      <c r="H10" s="43">
        <v>1823033</v>
      </c>
      <c r="I10" s="41" t="s">
        <v>15</v>
      </c>
      <c r="J10" s="43">
        <v>182303</v>
      </c>
      <c r="K10" s="41" t="s">
        <v>51</v>
      </c>
    </row>
    <row r="11" spans="1:11">
      <c r="A11" s="41" t="s">
        <v>14</v>
      </c>
      <c r="B11" s="41" t="s">
        <v>47</v>
      </c>
      <c r="C11" s="41" t="s">
        <v>52</v>
      </c>
      <c r="D11" s="42">
        <v>44957</v>
      </c>
      <c r="E11" s="41" t="s">
        <v>37</v>
      </c>
      <c r="F11" s="41" t="s">
        <v>38</v>
      </c>
      <c r="G11" s="41" t="s">
        <v>39</v>
      </c>
      <c r="H11" s="43">
        <v>2116729</v>
      </c>
      <c r="I11" s="41" t="s">
        <v>15</v>
      </c>
      <c r="J11" s="43">
        <v>211673</v>
      </c>
      <c r="K11" s="41" t="s">
        <v>53</v>
      </c>
    </row>
    <row r="12" spans="1:11">
      <c r="A12" s="41" t="s">
        <v>14</v>
      </c>
      <c r="B12" s="41" t="s">
        <v>47</v>
      </c>
      <c r="C12" s="41" t="s">
        <v>54</v>
      </c>
      <c r="D12" s="42">
        <v>44957</v>
      </c>
      <c r="E12" s="41" t="s">
        <v>37</v>
      </c>
      <c r="F12" s="41" t="s">
        <v>38</v>
      </c>
      <c r="G12" s="41" t="s">
        <v>40</v>
      </c>
      <c r="H12" s="43">
        <v>1063639</v>
      </c>
      <c r="I12" s="41" t="s">
        <v>15</v>
      </c>
      <c r="J12" s="43">
        <v>106364</v>
      </c>
      <c r="K12" s="41" t="s">
        <v>55</v>
      </c>
    </row>
    <row r="13" spans="1:11">
      <c r="A13" s="41" t="s">
        <v>14</v>
      </c>
      <c r="B13" s="41" t="s">
        <v>47</v>
      </c>
      <c r="C13" s="41" t="s">
        <v>56</v>
      </c>
      <c r="D13" s="42">
        <v>44957</v>
      </c>
      <c r="E13" s="41" t="s">
        <v>37</v>
      </c>
      <c r="F13" s="41" t="s">
        <v>38</v>
      </c>
      <c r="G13" s="41" t="s">
        <v>40</v>
      </c>
      <c r="H13" s="43">
        <v>1077263</v>
      </c>
      <c r="I13" s="41" t="s">
        <v>15</v>
      </c>
      <c r="J13" s="43">
        <v>107726</v>
      </c>
      <c r="K13" s="41" t="s">
        <v>57</v>
      </c>
    </row>
    <row r="14" spans="1:11">
      <c r="A14" s="41" t="s">
        <v>14</v>
      </c>
      <c r="B14" s="41" t="s">
        <v>47</v>
      </c>
      <c r="C14" s="41" t="s">
        <v>58</v>
      </c>
      <c r="D14" s="42">
        <v>44957</v>
      </c>
      <c r="E14" s="41" t="s">
        <v>37</v>
      </c>
      <c r="F14" s="41" t="s">
        <v>38</v>
      </c>
      <c r="G14" s="41" t="s">
        <v>43</v>
      </c>
      <c r="H14" s="43">
        <v>1265334</v>
      </c>
      <c r="I14" s="41" t="s">
        <v>15</v>
      </c>
      <c r="J14" s="43">
        <v>126533</v>
      </c>
      <c r="K14" s="41" t="s">
        <v>59</v>
      </c>
    </row>
    <row r="15" spans="1:11">
      <c r="A15" s="41" t="s">
        <v>14</v>
      </c>
      <c r="B15" s="41" t="s">
        <v>60</v>
      </c>
      <c r="C15" s="41" t="s">
        <v>61</v>
      </c>
      <c r="D15" s="42">
        <v>44981</v>
      </c>
      <c r="E15" s="41" t="s">
        <v>37</v>
      </c>
      <c r="F15" s="41" t="s">
        <v>38</v>
      </c>
      <c r="G15" s="41" t="s">
        <v>43</v>
      </c>
      <c r="H15" s="43">
        <v>-192879</v>
      </c>
      <c r="I15" s="41" t="s">
        <v>15</v>
      </c>
      <c r="J15" s="43">
        <v>-19288</v>
      </c>
      <c r="K15" s="41" t="s">
        <v>62</v>
      </c>
    </row>
    <row r="16" spans="1:11">
      <c r="A16" s="41" t="s">
        <v>14</v>
      </c>
      <c r="B16" s="41" t="s">
        <v>60</v>
      </c>
      <c r="C16" s="41" t="s">
        <v>63</v>
      </c>
      <c r="D16" s="42">
        <v>44981</v>
      </c>
      <c r="E16" s="41" t="s">
        <v>37</v>
      </c>
      <c r="F16" s="41" t="s">
        <v>38</v>
      </c>
      <c r="G16" s="41" t="s">
        <v>43</v>
      </c>
      <c r="H16" s="43">
        <v>-215452</v>
      </c>
      <c r="I16" s="41" t="s">
        <v>15</v>
      </c>
      <c r="J16" s="43">
        <v>-21545</v>
      </c>
      <c r="K16" s="41" t="s">
        <v>64</v>
      </c>
    </row>
    <row r="17" spans="1:11">
      <c r="A17" s="41" t="s">
        <v>14</v>
      </c>
      <c r="B17" s="41" t="s">
        <v>60</v>
      </c>
      <c r="C17" s="41" t="s">
        <v>65</v>
      </c>
      <c r="D17" s="42">
        <v>44981</v>
      </c>
      <c r="E17" s="41" t="s">
        <v>37</v>
      </c>
      <c r="F17" s="41" t="s">
        <v>38</v>
      </c>
      <c r="G17" s="41" t="s">
        <v>40</v>
      </c>
      <c r="H17" s="43">
        <v>-255459</v>
      </c>
      <c r="I17" s="41" t="s">
        <v>15</v>
      </c>
      <c r="J17" s="43">
        <v>-25546</v>
      </c>
      <c r="K17" s="41" t="s">
        <v>66</v>
      </c>
    </row>
    <row r="18" spans="1:11">
      <c r="A18" s="41" t="s">
        <v>14</v>
      </c>
      <c r="B18" s="41" t="s">
        <v>60</v>
      </c>
      <c r="C18" s="41" t="s">
        <v>67</v>
      </c>
      <c r="D18" s="42">
        <v>44981</v>
      </c>
      <c r="E18" s="41" t="s">
        <v>37</v>
      </c>
      <c r="F18" s="41" t="s">
        <v>38</v>
      </c>
      <c r="G18" s="41" t="s">
        <v>40</v>
      </c>
      <c r="H18" s="43">
        <v>-632564</v>
      </c>
      <c r="I18" s="41" t="s">
        <v>15</v>
      </c>
      <c r="J18" s="43">
        <v>-63257</v>
      </c>
      <c r="K18" s="41" t="s">
        <v>68</v>
      </c>
    </row>
    <row r="19" spans="1:11">
      <c r="A19" s="41" t="s">
        <v>14</v>
      </c>
      <c r="B19" s="41" t="s">
        <v>60</v>
      </c>
      <c r="C19" s="41" t="s">
        <v>69</v>
      </c>
      <c r="D19" s="42">
        <v>44981</v>
      </c>
      <c r="E19" s="41" t="s">
        <v>37</v>
      </c>
      <c r="F19" s="41" t="s">
        <v>38</v>
      </c>
      <c r="G19" s="41" t="s">
        <v>40</v>
      </c>
      <c r="H19" s="43">
        <v>-592685</v>
      </c>
      <c r="I19" s="41" t="s">
        <v>15</v>
      </c>
      <c r="J19" s="43">
        <v>-59268</v>
      </c>
      <c r="K19" s="41" t="s">
        <v>70</v>
      </c>
    </row>
    <row r="20" spans="1:11">
      <c r="A20" s="41" t="s">
        <v>14</v>
      </c>
      <c r="B20" s="41" t="s">
        <v>60</v>
      </c>
      <c r="C20" s="41" t="s">
        <v>71</v>
      </c>
      <c r="D20" s="42">
        <v>44981</v>
      </c>
      <c r="E20" s="41" t="s">
        <v>37</v>
      </c>
      <c r="F20" s="41" t="s">
        <v>38</v>
      </c>
      <c r="G20" s="41" t="s">
        <v>40</v>
      </c>
      <c r="H20" s="43">
        <v>-205082</v>
      </c>
      <c r="I20" s="41" t="s">
        <v>15</v>
      </c>
      <c r="J20" s="43">
        <v>-20509</v>
      </c>
      <c r="K20" s="41" t="s">
        <v>72</v>
      </c>
    </row>
    <row r="21" spans="1:11">
      <c r="A21" s="41" t="s">
        <v>14</v>
      </c>
      <c r="B21" s="41" t="s">
        <v>60</v>
      </c>
      <c r="C21" s="41" t="s">
        <v>73</v>
      </c>
      <c r="D21" s="42">
        <v>44981</v>
      </c>
      <c r="E21" s="41" t="s">
        <v>37</v>
      </c>
      <c r="F21" s="41" t="s">
        <v>38</v>
      </c>
      <c r="G21" s="41" t="s">
        <v>41</v>
      </c>
      <c r="H21" s="43">
        <v>-434564</v>
      </c>
      <c r="I21" s="41" t="s">
        <v>15</v>
      </c>
      <c r="J21" s="43">
        <v>-43457</v>
      </c>
      <c r="K21" s="41" t="s">
        <v>74</v>
      </c>
    </row>
    <row r="22" spans="1:11">
      <c r="A22" s="41" t="s">
        <v>14</v>
      </c>
      <c r="B22" s="41" t="s">
        <v>47</v>
      </c>
      <c r="C22" s="41" t="s">
        <v>75</v>
      </c>
      <c r="D22" s="42">
        <v>44999</v>
      </c>
      <c r="E22" s="41" t="s">
        <v>37</v>
      </c>
      <c r="F22" s="41" t="s">
        <v>38</v>
      </c>
      <c r="G22" s="41" t="s">
        <v>43</v>
      </c>
      <c r="H22" s="43">
        <v>1016770</v>
      </c>
      <c r="I22" s="41" t="s">
        <v>15</v>
      </c>
      <c r="J22" s="43">
        <v>101677</v>
      </c>
      <c r="K22" s="41" t="s">
        <v>76</v>
      </c>
    </row>
    <row r="23" spans="1:11">
      <c r="A23" s="41" t="s">
        <v>14</v>
      </c>
      <c r="B23" s="41" t="s">
        <v>47</v>
      </c>
      <c r="C23" s="41" t="s">
        <v>77</v>
      </c>
      <c r="D23" s="42">
        <v>44999</v>
      </c>
      <c r="E23" s="41" t="s">
        <v>37</v>
      </c>
      <c r="F23" s="41" t="s">
        <v>38</v>
      </c>
      <c r="G23" s="41" t="s">
        <v>42</v>
      </c>
      <c r="H23" s="43">
        <v>894771</v>
      </c>
      <c r="I23" s="41" t="s">
        <v>15</v>
      </c>
      <c r="J23" s="43">
        <v>89477</v>
      </c>
      <c r="K23" s="41" t="s">
        <v>78</v>
      </c>
    </row>
    <row r="24" spans="1:11">
      <c r="A24" s="41" t="s">
        <v>14</v>
      </c>
      <c r="B24" s="41" t="s">
        <v>47</v>
      </c>
      <c r="C24" s="41" t="s">
        <v>79</v>
      </c>
      <c r="D24" s="42">
        <v>44999</v>
      </c>
      <c r="E24" s="41" t="s">
        <v>37</v>
      </c>
      <c r="F24" s="41" t="s">
        <v>38</v>
      </c>
      <c r="G24" s="41" t="s">
        <v>39</v>
      </c>
      <c r="H24" s="43">
        <v>1365749</v>
      </c>
      <c r="I24" s="41" t="s">
        <v>15</v>
      </c>
      <c r="J24" s="43">
        <v>136575</v>
      </c>
      <c r="K24" s="41" t="s">
        <v>80</v>
      </c>
    </row>
    <row r="25" spans="1:11">
      <c r="A25" s="41" t="s">
        <v>14</v>
      </c>
      <c r="B25" s="41" t="s">
        <v>47</v>
      </c>
      <c r="C25" s="41" t="s">
        <v>81</v>
      </c>
      <c r="D25" s="42">
        <v>44999</v>
      </c>
      <c r="E25" s="41" t="s">
        <v>37</v>
      </c>
      <c r="F25" s="41" t="s">
        <v>38</v>
      </c>
      <c r="G25" s="41" t="s">
        <v>41</v>
      </c>
      <c r="H25" s="43">
        <v>1100134</v>
      </c>
      <c r="I25" s="41" t="s">
        <v>15</v>
      </c>
      <c r="J25" s="43">
        <v>110013</v>
      </c>
      <c r="K25" s="41" t="s">
        <v>82</v>
      </c>
    </row>
    <row r="26" spans="1:11">
      <c r="A26" s="41" t="s">
        <v>14</v>
      </c>
      <c r="B26" s="41" t="s">
        <v>47</v>
      </c>
      <c r="C26" s="41" t="s">
        <v>83</v>
      </c>
      <c r="D26" s="42">
        <v>45009</v>
      </c>
      <c r="E26" s="41" t="s">
        <v>37</v>
      </c>
      <c r="F26" s="41" t="s">
        <v>38</v>
      </c>
      <c r="G26" s="41" t="s">
        <v>43</v>
      </c>
      <c r="H26" s="43">
        <v>648208</v>
      </c>
      <c r="I26" s="41" t="s">
        <v>15</v>
      </c>
      <c r="J26" s="43">
        <v>64821</v>
      </c>
      <c r="K26" s="41" t="s">
        <v>84</v>
      </c>
    </row>
    <row r="27" spans="1:11">
      <c r="A27" s="44" t="s">
        <v>6</v>
      </c>
      <c r="B27" s="44"/>
      <c r="C27" s="44"/>
      <c r="D27" s="45"/>
      <c r="E27" s="44"/>
      <c r="F27" s="44"/>
      <c r="G27" s="44"/>
      <c r="H27" s="46">
        <f>SUM(H9:H26)</f>
        <v>10981099</v>
      </c>
      <c r="I27" s="44"/>
      <c r="J27" s="46">
        <f>SUM(J9:J26)</f>
        <v>1098107</v>
      </c>
      <c r="K27" s="44"/>
    </row>
    <row r="29" spans="1:11">
      <c r="A29" s="66" t="s">
        <v>85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</row>
    <row r="30" spans="1:11">
      <c r="A30" s="62" t="s">
        <v>44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</row>
  </sheetData>
  <mergeCells count="7">
    <mergeCell ref="A30:K30"/>
    <mergeCell ref="A1:K1"/>
    <mergeCell ref="A2:K2"/>
    <mergeCell ref="A4:K4"/>
    <mergeCell ref="A5:K5"/>
    <mergeCell ref="A6:K6"/>
    <mergeCell ref="A29:K29"/>
  </mergeCells>
  <conditionalFormatting sqref="M19 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T1+2+3</vt:lpstr>
      <vt:lpstr>HĐ T1+2+3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2022-12-23T09:06:08Z</cp:lastPrinted>
  <dcterms:created xsi:type="dcterms:W3CDTF">2022-06-07T02:02:52Z</dcterms:created>
  <dcterms:modified xsi:type="dcterms:W3CDTF">2023-04-14T03:01:49Z</dcterms:modified>
</cp:coreProperties>
</file>