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 activeTab="4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ONGLUONG" sheetId="13" r:id="rId13"/>
    <sheet name="TONGBHXH" sheetId="14" r:id="rId14"/>
  </sheets>
  <definedNames>
    <definedName name="_xlnm._FilterDatabase" localSheetId="4" hidden="1">'T5'!$A$8:$V$50</definedName>
  </definedNames>
  <calcPr calcId="162913"/>
</workbook>
</file>

<file path=xl/calcChain.xml><?xml version="1.0" encoding="utf-8"?>
<calcChain xmlns="http://schemas.openxmlformats.org/spreadsheetml/2006/main">
  <c r="J44" i="5" l="1"/>
  <c r="D44" i="5"/>
  <c r="Q44" i="5" s="1"/>
  <c r="E37" i="4"/>
  <c r="F37" i="4"/>
  <c r="G37" i="4"/>
  <c r="H37" i="4"/>
  <c r="I37" i="4"/>
  <c r="T37" i="4"/>
  <c r="D44" i="4"/>
  <c r="L44" i="4" s="1"/>
  <c r="J44" i="4"/>
  <c r="U44" i="4" s="1"/>
  <c r="Q41" i="3"/>
  <c r="S41" i="3" s="1"/>
  <c r="M41" i="3"/>
  <c r="O41" i="3" s="1"/>
  <c r="Y41" i="3" s="1"/>
  <c r="Z41" i="3" s="1"/>
  <c r="X39" i="3"/>
  <c r="X37" i="3"/>
  <c r="W37" i="3"/>
  <c r="X36" i="3"/>
  <c r="X32" i="3"/>
  <c r="X31" i="3"/>
  <c r="X30" i="3"/>
  <c r="X29" i="3"/>
  <c r="X28" i="3"/>
  <c r="X27" i="3"/>
  <c r="X24" i="3"/>
  <c r="X21" i="3"/>
  <c r="X20" i="3"/>
  <c r="X18" i="3"/>
  <c r="X17" i="3"/>
  <c r="X15" i="3"/>
  <c r="W15" i="3"/>
  <c r="X13" i="3"/>
  <c r="W13" i="3"/>
  <c r="Z11" i="3"/>
  <c r="Y11" i="3"/>
  <c r="X11" i="3"/>
  <c r="W11" i="3"/>
  <c r="X39" i="2"/>
  <c r="X37" i="2"/>
  <c r="W37" i="2"/>
  <c r="X36" i="2"/>
  <c r="X32" i="2"/>
  <c r="X31" i="2"/>
  <c r="X30" i="2"/>
  <c r="X29" i="2"/>
  <c r="X28" i="2"/>
  <c r="X27" i="2"/>
  <c r="X24" i="2"/>
  <c r="X21" i="2"/>
  <c r="X20" i="2"/>
  <c r="X18" i="2"/>
  <c r="X17" i="2"/>
  <c r="W15" i="2"/>
  <c r="X13" i="2"/>
  <c r="W13" i="2"/>
  <c r="Z11" i="2"/>
  <c r="Y11" i="2"/>
  <c r="X11" i="2"/>
  <c r="W11" i="2"/>
  <c r="W45" i="2" s="1"/>
  <c r="K41" i="1"/>
  <c r="X36" i="1"/>
  <c r="X39" i="1"/>
  <c r="X24" i="1"/>
  <c r="X18" i="1"/>
  <c r="X32" i="1"/>
  <c r="X27" i="1"/>
  <c r="X30" i="1"/>
  <c r="X21" i="1"/>
  <c r="X20" i="1"/>
  <c r="X17" i="1"/>
  <c r="X29" i="1"/>
  <c r="X28" i="1"/>
  <c r="X31" i="1"/>
  <c r="W11" i="1"/>
  <c r="X11" i="1"/>
  <c r="Y11" i="1"/>
  <c r="Z11" i="1"/>
  <c r="W13" i="1"/>
  <c r="X13" i="1"/>
  <c r="W15" i="1"/>
  <c r="W37" i="1"/>
  <c r="X37" i="1"/>
  <c r="L44" i="5" l="1"/>
  <c r="P44" i="5"/>
  <c r="M44" i="4"/>
  <c r="W45" i="3"/>
  <c r="Q44" i="4"/>
  <c r="K44" i="4"/>
  <c r="N44" i="4" s="1"/>
  <c r="S44" i="4" s="1"/>
  <c r="O44" i="4"/>
  <c r="X15" i="2"/>
  <c r="X45" i="2" s="1"/>
  <c r="X45" i="3"/>
  <c r="P44" i="4"/>
  <c r="U44" i="5"/>
  <c r="K44" i="5"/>
  <c r="M44" i="5"/>
  <c r="O44" i="5"/>
  <c r="R44" i="5" s="1"/>
  <c r="X15" i="1"/>
  <c r="X45" i="1" s="1"/>
  <c r="K43" i="3"/>
  <c r="K42" i="3"/>
  <c r="K39" i="3"/>
  <c r="K40" i="3"/>
  <c r="K38" i="3"/>
  <c r="K37" i="3" s="1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16" i="3"/>
  <c r="K15" i="3" s="1"/>
  <c r="K14" i="3"/>
  <c r="K13" i="3" s="1"/>
  <c r="J37" i="3"/>
  <c r="E15" i="3"/>
  <c r="F15" i="3"/>
  <c r="G15" i="3"/>
  <c r="H15" i="3"/>
  <c r="I15" i="3"/>
  <c r="J15" i="3"/>
  <c r="U15" i="3"/>
  <c r="J13" i="3"/>
  <c r="J11" i="3"/>
  <c r="J45" i="3" s="1"/>
  <c r="K39" i="2"/>
  <c r="K40" i="2"/>
  <c r="K41" i="2"/>
  <c r="K42" i="2"/>
  <c r="K43" i="2"/>
  <c r="K38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16" i="2"/>
  <c r="K14" i="2"/>
  <c r="K13" i="2" s="1"/>
  <c r="J37" i="2"/>
  <c r="J15" i="2"/>
  <c r="J13" i="2"/>
  <c r="J11" i="2"/>
  <c r="J45" i="2" s="1"/>
  <c r="K39" i="1"/>
  <c r="K40" i="1"/>
  <c r="K42" i="1"/>
  <c r="K43" i="1"/>
  <c r="K38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6" i="1"/>
  <c r="K15" i="1" s="1"/>
  <c r="K14" i="1"/>
  <c r="K13" i="1" s="1"/>
  <c r="I11" i="1"/>
  <c r="J11" i="1"/>
  <c r="J13" i="1"/>
  <c r="J15" i="1"/>
  <c r="J37" i="1"/>
  <c r="E15" i="1"/>
  <c r="F15" i="1"/>
  <c r="G15" i="1"/>
  <c r="H15" i="1"/>
  <c r="I15" i="1"/>
  <c r="E15" i="2"/>
  <c r="F15" i="2"/>
  <c r="G15" i="2"/>
  <c r="H15" i="2"/>
  <c r="I15" i="2"/>
  <c r="K15" i="2"/>
  <c r="J43" i="12"/>
  <c r="D43" i="12"/>
  <c r="Q43" i="12" s="1"/>
  <c r="J42" i="12"/>
  <c r="D42" i="12"/>
  <c r="Q42" i="12" s="1"/>
  <c r="J40" i="12"/>
  <c r="D40" i="12"/>
  <c r="Q40" i="12" s="1"/>
  <c r="J39" i="12"/>
  <c r="D39" i="12"/>
  <c r="Q39" i="12" s="1"/>
  <c r="J38" i="12"/>
  <c r="D38" i="12"/>
  <c r="Q38" i="12" s="1"/>
  <c r="Q37" i="12" s="1"/>
  <c r="T37" i="12"/>
  <c r="J37" i="12"/>
  <c r="I37" i="12"/>
  <c r="H37" i="12"/>
  <c r="G37" i="12"/>
  <c r="F37" i="12"/>
  <c r="E37" i="12"/>
  <c r="D37" i="12"/>
  <c r="J36" i="12"/>
  <c r="D36" i="12"/>
  <c r="Q36" i="12" s="1"/>
  <c r="J35" i="12"/>
  <c r="D35" i="12"/>
  <c r="Q35" i="12" s="1"/>
  <c r="J34" i="12"/>
  <c r="D34" i="12"/>
  <c r="Q34" i="12" s="1"/>
  <c r="J33" i="12"/>
  <c r="D33" i="12"/>
  <c r="Q33" i="12" s="1"/>
  <c r="J32" i="12"/>
  <c r="D32" i="12"/>
  <c r="Q32" i="12" s="1"/>
  <c r="J31" i="12"/>
  <c r="D31" i="12"/>
  <c r="Q31" i="12" s="1"/>
  <c r="J30" i="12"/>
  <c r="D30" i="12"/>
  <c r="Q30" i="12" s="1"/>
  <c r="J29" i="12"/>
  <c r="D29" i="12"/>
  <c r="Q29" i="12" s="1"/>
  <c r="J28" i="12"/>
  <c r="D28" i="12"/>
  <c r="Q28" i="12" s="1"/>
  <c r="J27" i="12"/>
  <c r="D27" i="12"/>
  <c r="Q27" i="12" s="1"/>
  <c r="J26" i="12"/>
  <c r="D26" i="12"/>
  <c r="Q26" i="12" s="1"/>
  <c r="J25" i="12"/>
  <c r="D25" i="12"/>
  <c r="Q25" i="12" s="1"/>
  <c r="J24" i="12"/>
  <c r="D24" i="12"/>
  <c r="Q24" i="12" s="1"/>
  <c r="J23" i="12"/>
  <c r="D23" i="12"/>
  <c r="Q23" i="12" s="1"/>
  <c r="J22" i="12"/>
  <c r="D22" i="12"/>
  <c r="Q22" i="12" s="1"/>
  <c r="J21" i="12"/>
  <c r="D21" i="12"/>
  <c r="Q21" i="12" s="1"/>
  <c r="J20" i="12"/>
  <c r="D20" i="12"/>
  <c r="Q20" i="12" s="1"/>
  <c r="J19" i="12"/>
  <c r="D19" i="12"/>
  <c r="Q19" i="12" s="1"/>
  <c r="J18" i="12"/>
  <c r="D18" i="12"/>
  <c r="Q18" i="12" s="1"/>
  <c r="J17" i="12"/>
  <c r="D17" i="12"/>
  <c r="Q17" i="12" s="1"/>
  <c r="J16" i="12"/>
  <c r="J15" i="12" s="1"/>
  <c r="D16" i="12"/>
  <c r="Q16" i="12" s="1"/>
  <c r="Q15" i="12" s="1"/>
  <c r="T15" i="12"/>
  <c r="I15" i="12"/>
  <c r="H15" i="12"/>
  <c r="G15" i="12"/>
  <c r="F15" i="12"/>
  <c r="E15" i="12"/>
  <c r="D15" i="12"/>
  <c r="J14" i="12"/>
  <c r="D14" i="12"/>
  <c r="Q14" i="12" s="1"/>
  <c r="Q13" i="12" s="1"/>
  <c r="T13" i="12"/>
  <c r="J13" i="12"/>
  <c r="I13" i="12"/>
  <c r="H13" i="12"/>
  <c r="G13" i="12"/>
  <c r="F13" i="12"/>
  <c r="E13" i="12"/>
  <c r="D13" i="12"/>
  <c r="U12" i="12"/>
  <c r="U11" i="12" s="1"/>
  <c r="D12" i="12"/>
  <c r="P12" i="12" s="1"/>
  <c r="P11" i="12" s="1"/>
  <c r="T11" i="12"/>
  <c r="T44" i="12" s="1"/>
  <c r="S11" i="12"/>
  <c r="J11" i="12"/>
  <c r="I11" i="12"/>
  <c r="I44" i="12" s="1"/>
  <c r="H11" i="12"/>
  <c r="H44" i="12" s="1"/>
  <c r="G11" i="12"/>
  <c r="G44" i="12" s="1"/>
  <c r="F11" i="12"/>
  <c r="F44" i="12" s="1"/>
  <c r="E11" i="12"/>
  <c r="E44" i="12" s="1"/>
  <c r="D11" i="12"/>
  <c r="D44" i="12" s="1"/>
  <c r="J43" i="11"/>
  <c r="D43" i="11"/>
  <c r="Q43" i="11" s="1"/>
  <c r="J42" i="11"/>
  <c r="D42" i="11"/>
  <c r="Q42" i="11" s="1"/>
  <c r="J40" i="11"/>
  <c r="D40" i="11"/>
  <c r="Q40" i="11" s="1"/>
  <c r="J39" i="11"/>
  <c r="D39" i="11"/>
  <c r="Q39" i="11" s="1"/>
  <c r="J38" i="11"/>
  <c r="D38" i="11"/>
  <c r="Q38" i="11" s="1"/>
  <c r="Q37" i="11" s="1"/>
  <c r="T37" i="11"/>
  <c r="J37" i="11"/>
  <c r="I37" i="11"/>
  <c r="H37" i="11"/>
  <c r="G37" i="11"/>
  <c r="F37" i="11"/>
  <c r="E37" i="11"/>
  <c r="D37" i="11"/>
  <c r="J36" i="11"/>
  <c r="D36" i="11"/>
  <c r="Q36" i="11" s="1"/>
  <c r="J35" i="11"/>
  <c r="D35" i="11"/>
  <c r="Q35" i="11" s="1"/>
  <c r="J34" i="11"/>
  <c r="D34" i="11"/>
  <c r="Q34" i="11" s="1"/>
  <c r="J33" i="11"/>
  <c r="D33" i="11"/>
  <c r="Q33" i="11" s="1"/>
  <c r="J32" i="11"/>
  <c r="D32" i="11"/>
  <c r="Q32" i="11" s="1"/>
  <c r="J31" i="11"/>
  <c r="D31" i="11"/>
  <c r="Q31" i="11" s="1"/>
  <c r="J30" i="11"/>
  <c r="D30" i="11"/>
  <c r="Q30" i="11" s="1"/>
  <c r="J29" i="11"/>
  <c r="D29" i="11"/>
  <c r="Q29" i="11" s="1"/>
  <c r="J28" i="11"/>
  <c r="D28" i="11"/>
  <c r="Q28" i="11" s="1"/>
  <c r="J27" i="11"/>
  <c r="D27" i="11"/>
  <c r="Q27" i="11" s="1"/>
  <c r="J26" i="11"/>
  <c r="D26" i="11"/>
  <c r="Q26" i="11" s="1"/>
  <c r="J25" i="11"/>
  <c r="D25" i="11"/>
  <c r="Q25" i="11" s="1"/>
  <c r="J24" i="11"/>
  <c r="D24" i="11"/>
  <c r="Q24" i="11" s="1"/>
  <c r="J23" i="11"/>
  <c r="D23" i="11"/>
  <c r="Q23" i="11" s="1"/>
  <c r="J22" i="11"/>
  <c r="D22" i="11"/>
  <c r="Q22" i="11" s="1"/>
  <c r="J21" i="11"/>
  <c r="D21" i="11"/>
  <c r="Q21" i="11" s="1"/>
  <c r="J20" i="11"/>
  <c r="D20" i="11"/>
  <c r="Q20" i="11" s="1"/>
  <c r="J19" i="11"/>
  <c r="D19" i="11"/>
  <c r="Q19" i="11" s="1"/>
  <c r="J18" i="11"/>
  <c r="D18" i="11"/>
  <c r="Q18" i="11" s="1"/>
  <c r="J17" i="11"/>
  <c r="D17" i="11"/>
  <c r="Q17" i="11" s="1"/>
  <c r="J16" i="11"/>
  <c r="D16" i="11"/>
  <c r="Q16" i="11" s="1"/>
  <c r="Q15" i="11" s="1"/>
  <c r="T15" i="11"/>
  <c r="J15" i="11"/>
  <c r="I15" i="11"/>
  <c r="H15" i="11"/>
  <c r="G15" i="11"/>
  <c r="F15" i="11"/>
  <c r="E15" i="11"/>
  <c r="D15" i="11"/>
  <c r="J14" i="11"/>
  <c r="D14" i="11"/>
  <c r="Q14" i="11" s="1"/>
  <c r="Q13" i="11" s="1"/>
  <c r="T13" i="11"/>
  <c r="J13" i="11"/>
  <c r="I13" i="11"/>
  <c r="H13" i="11"/>
  <c r="G13" i="11"/>
  <c r="F13" i="11"/>
  <c r="E13" i="11"/>
  <c r="D13" i="11"/>
  <c r="U12" i="11"/>
  <c r="U11" i="11" s="1"/>
  <c r="D12" i="11"/>
  <c r="P12" i="11" s="1"/>
  <c r="P11" i="11" s="1"/>
  <c r="T11" i="11"/>
  <c r="T44" i="11" s="1"/>
  <c r="S11" i="11"/>
  <c r="J11" i="11"/>
  <c r="J44" i="11" s="1"/>
  <c r="I11" i="11"/>
  <c r="I44" i="11" s="1"/>
  <c r="H11" i="11"/>
  <c r="H44" i="11" s="1"/>
  <c r="G11" i="11"/>
  <c r="G44" i="11" s="1"/>
  <c r="F11" i="11"/>
  <c r="F44" i="11" s="1"/>
  <c r="E11" i="11"/>
  <c r="E44" i="11" s="1"/>
  <c r="D11" i="11"/>
  <c r="D44" i="11" s="1"/>
  <c r="J43" i="10"/>
  <c r="D43" i="10"/>
  <c r="Q43" i="10" s="1"/>
  <c r="J42" i="10"/>
  <c r="D42" i="10"/>
  <c r="Q42" i="10" s="1"/>
  <c r="J40" i="10"/>
  <c r="D40" i="10"/>
  <c r="Q40" i="10" s="1"/>
  <c r="J39" i="10"/>
  <c r="D39" i="10"/>
  <c r="Q39" i="10" s="1"/>
  <c r="J38" i="10"/>
  <c r="D38" i="10"/>
  <c r="Q38" i="10" s="1"/>
  <c r="Q37" i="10" s="1"/>
  <c r="T37" i="10"/>
  <c r="J37" i="10"/>
  <c r="I37" i="10"/>
  <c r="H37" i="10"/>
  <c r="G37" i="10"/>
  <c r="F37" i="10"/>
  <c r="E37" i="10"/>
  <c r="D37" i="10"/>
  <c r="J36" i="10"/>
  <c r="D36" i="10"/>
  <c r="Q36" i="10" s="1"/>
  <c r="J35" i="10"/>
  <c r="D35" i="10"/>
  <c r="Q35" i="10" s="1"/>
  <c r="J34" i="10"/>
  <c r="D34" i="10"/>
  <c r="Q34" i="10" s="1"/>
  <c r="J33" i="10"/>
  <c r="D33" i="10"/>
  <c r="Q33" i="10" s="1"/>
  <c r="J32" i="10"/>
  <c r="D32" i="10"/>
  <c r="Q32" i="10" s="1"/>
  <c r="J31" i="10"/>
  <c r="D31" i="10"/>
  <c r="Q31" i="10" s="1"/>
  <c r="J30" i="10"/>
  <c r="D30" i="10"/>
  <c r="Q30" i="10" s="1"/>
  <c r="J29" i="10"/>
  <c r="D29" i="10"/>
  <c r="Q29" i="10" s="1"/>
  <c r="J28" i="10"/>
  <c r="D28" i="10"/>
  <c r="Q28" i="10" s="1"/>
  <c r="J27" i="10"/>
  <c r="D27" i="10"/>
  <c r="Q27" i="10" s="1"/>
  <c r="J26" i="10"/>
  <c r="D26" i="10"/>
  <c r="Q26" i="10" s="1"/>
  <c r="J25" i="10"/>
  <c r="D25" i="10"/>
  <c r="Q25" i="10" s="1"/>
  <c r="J24" i="10"/>
  <c r="D24" i="10"/>
  <c r="Q24" i="10" s="1"/>
  <c r="J23" i="10"/>
  <c r="D23" i="10"/>
  <c r="Q23" i="10" s="1"/>
  <c r="J22" i="10"/>
  <c r="D22" i="10"/>
  <c r="Q22" i="10" s="1"/>
  <c r="J21" i="10"/>
  <c r="D21" i="10"/>
  <c r="Q21" i="10" s="1"/>
  <c r="J20" i="10"/>
  <c r="D20" i="10"/>
  <c r="Q20" i="10" s="1"/>
  <c r="J19" i="10"/>
  <c r="D19" i="10"/>
  <c r="Q19" i="10" s="1"/>
  <c r="J18" i="10"/>
  <c r="D18" i="10"/>
  <c r="Q18" i="10" s="1"/>
  <c r="J17" i="10"/>
  <c r="D17" i="10"/>
  <c r="Q17" i="10" s="1"/>
  <c r="J16" i="10"/>
  <c r="D16" i="10"/>
  <c r="Q16" i="10" s="1"/>
  <c r="Q15" i="10" s="1"/>
  <c r="T15" i="10"/>
  <c r="J15" i="10"/>
  <c r="I15" i="10"/>
  <c r="H15" i="10"/>
  <c r="G15" i="10"/>
  <c r="F15" i="10"/>
  <c r="E15" i="10"/>
  <c r="D15" i="10"/>
  <c r="J14" i="10"/>
  <c r="D14" i="10"/>
  <c r="Q14" i="10" s="1"/>
  <c r="Q13" i="10" s="1"/>
  <c r="T13" i="10"/>
  <c r="J13" i="10"/>
  <c r="I13" i="10"/>
  <c r="H13" i="10"/>
  <c r="G13" i="10"/>
  <c r="F13" i="10"/>
  <c r="E13" i="10"/>
  <c r="D13" i="10"/>
  <c r="U12" i="10"/>
  <c r="U11" i="10" s="1"/>
  <c r="D12" i="10"/>
  <c r="P12" i="10" s="1"/>
  <c r="P11" i="10" s="1"/>
  <c r="T11" i="10"/>
  <c r="T44" i="10" s="1"/>
  <c r="S11" i="10"/>
  <c r="J11" i="10"/>
  <c r="J44" i="10" s="1"/>
  <c r="I11" i="10"/>
  <c r="I44" i="10" s="1"/>
  <c r="H11" i="10"/>
  <c r="H44" i="10" s="1"/>
  <c r="G11" i="10"/>
  <c r="G44" i="10" s="1"/>
  <c r="F11" i="10"/>
  <c r="F44" i="10" s="1"/>
  <c r="E11" i="10"/>
  <c r="E44" i="10" s="1"/>
  <c r="D11" i="10"/>
  <c r="D44" i="10" s="1"/>
  <c r="J43" i="9"/>
  <c r="D43" i="9"/>
  <c r="Q43" i="9" s="1"/>
  <c r="J42" i="9"/>
  <c r="D42" i="9"/>
  <c r="Q42" i="9" s="1"/>
  <c r="J40" i="9"/>
  <c r="D40" i="9"/>
  <c r="Q40" i="9" s="1"/>
  <c r="J39" i="9"/>
  <c r="D39" i="9"/>
  <c r="Q39" i="9" s="1"/>
  <c r="J38" i="9"/>
  <c r="D38" i="9"/>
  <c r="Q38" i="9" s="1"/>
  <c r="Q37" i="9" s="1"/>
  <c r="T37" i="9"/>
  <c r="J37" i="9"/>
  <c r="I37" i="9"/>
  <c r="H37" i="9"/>
  <c r="G37" i="9"/>
  <c r="F37" i="9"/>
  <c r="E37" i="9"/>
  <c r="D37" i="9"/>
  <c r="J36" i="9"/>
  <c r="D36" i="9"/>
  <c r="Q36" i="9" s="1"/>
  <c r="J35" i="9"/>
  <c r="D35" i="9"/>
  <c r="Q35" i="9" s="1"/>
  <c r="J34" i="9"/>
  <c r="D34" i="9"/>
  <c r="Q34" i="9" s="1"/>
  <c r="J33" i="9"/>
  <c r="D33" i="9"/>
  <c r="Q33" i="9" s="1"/>
  <c r="J32" i="9"/>
  <c r="D32" i="9"/>
  <c r="Q32" i="9" s="1"/>
  <c r="J31" i="9"/>
  <c r="D31" i="9"/>
  <c r="Q31" i="9" s="1"/>
  <c r="J30" i="9"/>
  <c r="D30" i="9"/>
  <c r="Q30" i="9" s="1"/>
  <c r="J29" i="9"/>
  <c r="D29" i="9"/>
  <c r="Q29" i="9" s="1"/>
  <c r="J28" i="9"/>
  <c r="D28" i="9"/>
  <c r="Q28" i="9" s="1"/>
  <c r="J27" i="9"/>
  <c r="D27" i="9"/>
  <c r="Q27" i="9" s="1"/>
  <c r="J26" i="9"/>
  <c r="D26" i="9"/>
  <c r="Q26" i="9" s="1"/>
  <c r="J25" i="9"/>
  <c r="D25" i="9"/>
  <c r="Q25" i="9" s="1"/>
  <c r="J24" i="9"/>
  <c r="D24" i="9"/>
  <c r="Q24" i="9" s="1"/>
  <c r="J23" i="9"/>
  <c r="D23" i="9"/>
  <c r="Q23" i="9" s="1"/>
  <c r="J22" i="9"/>
  <c r="D22" i="9"/>
  <c r="Q22" i="9" s="1"/>
  <c r="J21" i="9"/>
  <c r="D21" i="9"/>
  <c r="Q21" i="9" s="1"/>
  <c r="J20" i="9"/>
  <c r="D20" i="9"/>
  <c r="Q20" i="9" s="1"/>
  <c r="J19" i="9"/>
  <c r="D19" i="9"/>
  <c r="Q19" i="9" s="1"/>
  <c r="J18" i="9"/>
  <c r="D18" i="9"/>
  <c r="Q18" i="9" s="1"/>
  <c r="P17" i="9"/>
  <c r="J17" i="9"/>
  <c r="D17" i="9"/>
  <c r="Q17" i="9" s="1"/>
  <c r="P16" i="9"/>
  <c r="J16" i="9"/>
  <c r="J15" i="9" s="1"/>
  <c r="D16" i="9"/>
  <c r="Q16" i="9" s="1"/>
  <c r="Q15" i="9" s="1"/>
  <c r="T15" i="9"/>
  <c r="I15" i="9"/>
  <c r="H15" i="9"/>
  <c r="G15" i="9"/>
  <c r="F15" i="9"/>
  <c r="E15" i="9"/>
  <c r="D15" i="9"/>
  <c r="J14" i="9"/>
  <c r="J13" i="9" s="1"/>
  <c r="D14" i="9"/>
  <c r="Q14" i="9" s="1"/>
  <c r="Q13" i="9" s="1"/>
  <c r="T13" i="9"/>
  <c r="I13" i="9"/>
  <c r="H13" i="9"/>
  <c r="G13" i="9"/>
  <c r="F13" i="9"/>
  <c r="E13" i="9"/>
  <c r="D13" i="9"/>
  <c r="U12" i="9"/>
  <c r="U11" i="9" s="1"/>
  <c r="D12" i="9"/>
  <c r="P12" i="9" s="1"/>
  <c r="P11" i="9" s="1"/>
  <c r="T11" i="9"/>
  <c r="T44" i="9" s="1"/>
  <c r="S11" i="9"/>
  <c r="J11" i="9"/>
  <c r="I11" i="9"/>
  <c r="I44" i="9" s="1"/>
  <c r="H11" i="9"/>
  <c r="H44" i="9" s="1"/>
  <c r="G11" i="9"/>
  <c r="G44" i="9" s="1"/>
  <c r="F11" i="9"/>
  <c r="F44" i="9" s="1"/>
  <c r="E11" i="9"/>
  <c r="E44" i="9" s="1"/>
  <c r="D11" i="9"/>
  <c r="D44" i="9" s="1"/>
  <c r="J43" i="8"/>
  <c r="D43" i="8"/>
  <c r="Q43" i="8" s="1"/>
  <c r="J42" i="8"/>
  <c r="D42" i="8"/>
  <c r="Q42" i="8" s="1"/>
  <c r="J40" i="8"/>
  <c r="D40" i="8"/>
  <c r="Q40" i="8" s="1"/>
  <c r="J39" i="8"/>
  <c r="D39" i="8"/>
  <c r="Q39" i="8" s="1"/>
  <c r="J38" i="8"/>
  <c r="D38" i="8"/>
  <c r="Q38" i="8" s="1"/>
  <c r="Q37" i="8" s="1"/>
  <c r="T37" i="8"/>
  <c r="J37" i="8"/>
  <c r="I37" i="8"/>
  <c r="H37" i="8"/>
  <c r="G37" i="8"/>
  <c r="F37" i="8"/>
  <c r="E37" i="8"/>
  <c r="D37" i="8"/>
  <c r="J36" i="8"/>
  <c r="D36" i="8"/>
  <c r="Q36" i="8" s="1"/>
  <c r="J35" i="8"/>
  <c r="D35" i="8"/>
  <c r="Q35" i="8" s="1"/>
  <c r="J34" i="8"/>
  <c r="D34" i="8"/>
  <c r="Q34" i="8" s="1"/>
  <c r="J33" i="8"/>
  <c r="D33" i="8"/>
  <c r="Q33" i="8" s="1"/>
  <c r="J32" i="8"/>
  <c r="D32" i="8"/>
  <c r="Q32" i="8" s="1"/>
  <c r="J31" i="8"/>
  <c r="D31" i="8"/>
  <c r="Q31" i="8" s="1"/>
  <c r="J30" i="8"/>
  <c r="D30" i="8"/>
  <c r="Q30" i="8" s="1"/>
  <c r="J29" i="8"/>
  <c r="D29" i="8"/>
  <c r="Q29" i="8" s="1"/>
  <c r="J28" i="8"/>
  <c r="D28" i="8"/>
  <c r="Q28" i="8" s="1"/>
  <c r="J27" i="8"/>
  <c r="D27" i="8"/>
  <c r="Q27" i="8" s="1"/>
  <c r="J26" i="8"/>
  <c r="D26" i="8"/>
  <c r="Q26" i="8" s="1"/>
  <c r="J25" i="8"/>
  <c r="D25" i="8"/>
  <c r="Q25" i="8" s="1"/>
  <c r="J24" i="8"/>
  <c r="D24" i="8"/>
  <c r="Q24" i="8" s="1"/>
  <c r="J23" i="8"/>
  <c r="D23" i="8"/>
  <c r="Q23" i="8" s="1"/>
  <c r="J22" i="8"/>
  <c r="D22" i="8"/>
  <c r="Q22" i="8" s="1"/>
  <c r="J21" i="8"/>
  <c r="D21" i="8"/>
  <c r="Q21" i="8" s="1"/>
  <c r="J20" i="8"/>
  <c r="D20" i="8"/>
  <c r="Q20" i="8" s="1"/>
  <c r="J19" i="8"/>
  <c r="D19" i="8"/>
  <c r="Q19" i="8" s="1"/>
  <c r="J18" i="8"/>
  <c r="D18" i="8"/>
  <c r="Q18" i="8" s="1"/>
  <c r="J17" i="8"/>
  <c r="D17" i="8"/>
  <c r="Q17" i="8" s="1"/>
  <c r="J16" i="8"/>
  <c r="J15" i="8" s="1"/>
  <c r="D16" i="8"/>
  <c r="Q16" i="8" s="1"/>
  <c r="Q15" i="8" s="1"/>
  <c r="T15" i="8"/>
  <c r="I15" i="8"/>
  <c r="H15" i="8"/>
  <c r="G15" i="8"/>
  <c r="F15" i="8"/>
  <c r="E15" i="8"/>
  <c r="D15" i="8"/>
  <c r="J14" i="8"/>
  <c r="D14" i="8"/>
  <c r="Q14" i="8" s="1"/>
  <c r="Q13" i="8" s="1"/>
  <c r="T13" i="8"/>
  <c r="J13" i="8"/>
  <c r="I13" i="8"/>
  <c r="H13" i="8"/>
  <c r="G13" i="8"/>
  <c r="F13" i="8"/>
  <c r="E13" i="8"/>
  <c r="D13" i="8"/>
  <c r="U12" i="8"/>
  <c r="D12" i="8"/>
  <c r="P12" i="8" s="1"/>
  <c r="P11" i="8" s="1"/>
  <c r="U11" i="8"/>
  <c r="T11" i="8"/>
  <c r="T44" i="8" s="1"/>
  <c r="S11" i="8"/>
  <c r="J11" i="8"/>
  <c r="I11" i="8"/>
  <c r="I44" i="8" s="1"/>
  <c r="H11" i="8"/>
  <c r="H44" i="8" s="1"/>
  <c r="G11" i="8"/>
  <c r="G44" i="8" s="1"/>
  <c r="F11" i="8"/>
  <c r="F44" i="8" s="1"/>
  <c r="E11" i="8"/>
  <c r="E44" i="8" s="1"/>
  <c r="D11" i="8"/>
  <c r="D44" i="8" s="1"/>
  <c r="J43" i="7"/>
  <c r="D43" i="7"/>
  <c r="Q43" i="7" s="1"/>
  <c r="J42" i="7"/>
  <c r="D42" i="7"/>
  <c r="Q42" i="7" s="1"/>
  <c r="J40" i="7"/>
  <c r="D40" i="7"/>
  <c r="Q40" i="7" s="1"/>
  <c r="J39" i="7"/>
  <c r="D39" i="7"/>
  <c r="Q39" i="7" s="1"/>
  <c r="J38" i="7"/>
  <c r="D38" i="7"/>
  <c r="Q38" i="7" s="1"/>
  <c r="Q37" i="7" s="1"/>
  <c r="T37" i="7"/>
  <c r="J37" i="7"/>
  <c r="I37" i="7"/>
  <c r="H37" i="7"/>
  <c r="G37" i="7"/>
  <c r="F37" i="7"/>
  <c r="E37" i="7"/>
  <c r="D37" i="7"/>
  <c r="J36" i="7"/>
  <c r="D36" i="7"/>
  <c r="Q36" i="7" s="1"/>
  <c r="J35" i="7"/>
  <c r="D35" i="7"/>
  <c r="Q35" i="7" s="1"/>
  <c r="J34" i="7"/>
  <c r="D34" i="7"/>
  <c r="Q34" i="7" s="1"/>
  <c r="J33" i="7"/>
  <c r="D33" i="7"/>
  <c r="Q33" i="7" s="1"/>
  <c r="J32" i="7"/>
  <c r="D32" i="7"/>
  <c r="Q32" i="7" s="1"/>
  <c r="J31" i="7"/>
  <c r="D31" i="7"/>
  <c r="Q31" i="7" s="1"/>
  <c r="J30" i="7"/>
  <c r="D30" i="7"/>
  <c r="Q30" i="7" s="1"/>
  <c r="J29" i="7"/>
  <c r="D29" i="7"/>
  <c r="Q29" i="7" s="1"/>
  <c r="J28" i="7"/>
  <c r="D28" i="7"/>
  <c r="Q28" i="7" s="1"/>
  <c r="J27" i="7"/>
  <c r="D27" i="7"/>
  <c r="Q27" i="7" s="1"/>
  <c r="J26" i="7"/>
  <c r="D26" i="7"/>
  <c r="Q26" i="7" s="1"/>
  <c r="J25" i="7"/>
  <c r="D25" i="7"/>
  <c r="Q25" i="7" s="1"/>
  <c r="J24" i="7"/>
  <c r="D24" i="7"/>
  <c r="Q24" i="7" s="1"/>
  <c r="J23" i="7"/>
  <c r="D23" i="7"/>
  <c r="Q23" i="7" s="1"/>
  <c r="J22" i="7"/>
  <c r="D22" i="7"/>
  <c r="Q22" i="7" s="1"/>
  <c r="J21" i="7"/>
  <c r="D21" i="7"/>
  <c r="Q21" i="7" s="1"/>
  <c r="J20" i="7"/>
  <c r="D20" i="7"/>
  <c r="Q20" i="7" s="1"/>
  <c r="J19" i="7"/>
  <c r="D19" i="7"/>
  <c r="Q19" i="7" s="1"/>
  <c r="J18" i="7"/>
  <c r="D18" i="7"/>
  <c r="Q18" i="7" s="1"/>
  <c r="J17" i="7"/>
  <c r="D17" i="7"/>
  <c r="Q17" i="7" s="1"/>
  <c r="J16" i="7"/>
  <c r="J15" i="7" s="1"/>
  <c r="D16" i="7"/>
  <c r="Q16" i="7" s="1"/>
  <c r="Q15" i="7" s="1"/>
  <c r="T15" i="7"/>
  <c r="I15" i="7"/>
  <c r="H15" i="7"/>
  <c r="G15" i="7"/>
  <c r="F15" i="7"/>
  <c r="E15" i="7"/>
  <c r="D15" i="7"/>
  <c r="J14" i="7"/>
  <c r="D14" i="7"/>
  <c r="Q14" i="7" s="1"/>
  <c r="Q13" i="7" s="1"/>
  <c r="T13" i="7"/>
  <c r="J13" i="7"/>
  <c r="I13" i="7"/>
  <c r="H13" i="7"/>
  <c r="G13" i="7"/>
  <c r="F13" i="7"/>
  <c r="E13" i="7"/>
  <c r="D13" i="7"/>
  <c r="U12" i="7"/>
  <c r="U11" i="7" s="1"/>
  <c r="D12" i="7"/>
  <c r="P12" i="7" s="1"/>
  <c r="P11" i="7" s="1"/>
  <c r="T11" i="7"/>
  <c r="T44" i="7" s="1"/>
  <c r="S11" i="7"/>
  <c r="J11" i="7"/>
  <c r="I11" i="7"/>
  <c r="I44" i="7" s="1"/>
  <c r="H11" i="7"/>
  <c r="H44" i="7" s="1"/>
  <c r="G11" i="7"/>
  <c r="G44" i="7" s="1"/>
  <c r="F11" i="7"/>
  <c r="F44" i="7" s="1"/>
  <c r="E11" i="7"/>
  <c r="E44" i="7" s="1"/>
  <c r="D11" i="7"/>
  <c r="D44" i="7" s="1"/>
  <c r="J43" i="6"/>
  <c r="D43" i="6"/>
  <c r="Q43" i="6" s="1"/>
  <c r="J42" i="6"/>
  <c r="D42" i="6"/>
  <c r="Q42" i="6" s="1"/>
  <c r="J40" i="6"/>
  <c r="D40" i="6"/>
  <c r="Q40" i="6" s="1"/>
  <c r="J39" i="6"/>
  <c r="D39" i="6"/>
  <c r="Q39" i="6" s="1"/>
  <c r="J38" i="6"/>
  <c r="D38" i="6"/>
  <c r="Q38" i="6" s="1"/>
  <c r="Q37" i="6" s="1"/>
  <c r="T37" i="6"/>
  <c r="J37" i="6"/>
  <c r="I37" i="6"/>
  <c r="H37" i="6"/>
  <c r="G37" i="6"/>
  <c r="F37" i="6"/>
  <c r="E37" i="6"/>
  <c r="D37" i="6"/>
  <c r="J36" i="6"/>
  <c r="D36" i="6"/>
  <c r="Q36" i="6" s="1"/>
  <c r="J35" i="6"/>
  <c r="D35" i="6"/>
  <c r="Q35" i="6" s="1"/>
  <c r="J34" i="6"/>
  <c r="D34" i="6"/>
  <c r="Q34" i="6" s="1"/>
  <c r="J33" i="6"/>
  <c r="D33" i="6"/>
  <c r="Q33" i="6" s="1"/>
  <c r="J32" i="6"/>
  <c r="D32" i="6"/>
  <c r="Q32" i="6" s="1"/>
  <c r="J31" i="6"/>
  <c r="D31" i="6"/>
  <c r="Q31" i="6" s="1"/>
  <c r="J30" i="6"/>
  <c r="D30" i="6"/>
  <c r="Q30" i="6" s="1"/>
  <c r="L29" i="6"/>
  <c r="J29" i="6"/>
  <c r="D29" i="6"/>
  <c r="Q29" i="6" s="1"/>
  <c r="J28" i="6"/>
  <c r="D28" i="6"/>
  <c r="Q28" i="6" s="1"/>
  <c r="J27" i="6"/>
  <c r="D27" i="6"/>
  <c r="Q27" i="6" s="1"/>
  <c r="J26" i="6"/>
  <c r="D26" i="6"/>
  <c r="Q26" i="6" s="1"/>
  <c r="J25" i="6"/>
  <c r="D25" i="6"/>
  <c r="Q25" i="6" s="1"/>
  <c r="J24" i="6"/>
  <c r="D24" i="6"/>
  <c r="Q24" i="6" s="1"/>
  <c r="J23" i="6"/>
  <c r="D23" i="6"/>
  <c r="Q23" i="6" s="1"/>
  <c r="J22" i="6"/>
  <c r="D22" i="6"/>
  <c r="Q22" i="6" s="1"/>
  <c r="J21" i="6"/>
  <c r="D21" i="6"/>
  <c r="Q21" i="6" s="1"/>
  <c r="J20" i="6"/>
  <c r="D20" i="6"/>
  <c r="Q20" i="6" s="1"/>
  <c r="J19" i="6"/>
  <c r="D19" i="6"/>
  <c r="Q19" i="6" s="1"/>
  <c r="J18" i="6"/>
  <c r="D18" i="6"/>
  <c r="Q18" i="6" s="1"/>
  <c r="J17" i="6"/>
  <c r="D17" i="6"/>
  <c r="Q17" i="6" s="1"/>
  <c r="J16" i="6"/>
  <c r="D16" i="6"/>
  <c r="Q16" i="6" s="1"/>
  <c r="T15" i="6"/>
  <c r="I15" i="6"/>
  <c r="H15" i="6"/>
  <c r="G15" i="6"/>
  <c r="F15" i="6"/>
  <c r="E15" i="6"/>
  <c r="D15" i="6"/>
  <c r="J14" i="6"/>
  <c r="D14" i="6"/>
  <c r="Q14" i="6" s="1"/>
  <c r="Q13" i="6" s="1"/>
  <c r="T13" i="6"/>
  <c r="I13" i="6"/>
  <c r="H13" i="6"/>
  <c r="G13" i="6"/>
  <c r="F13" i="6"/>
  <c r="E13" i="6"/>
  <c r="U12" i="6"/>
  <c r="U11" i="6" s="1"/>
  <c r="K12" i="6"/>
  <c r="D12" i="6"/>
  <c r="P12" i="6" s="1"/>
  <c r="P11" i="6" s="1"/>
  <c r="T11" i="6"/>
  <c r="S11" i="6"/>
  <c r="K11" i="6"/>
  <c r="J11" i="6"/>
  <c r="I11" i="6"/>
  <c r="I44" i="6" s="1"/>
  <c r="H11" i="6"/>
  <c r="H44" i="6" s="1"/>
  <c r="G11" i="6"/>
  <c r="G44" i="6" s="1"/>
  <c r="F11" i="6"/>
  <c r="F44" i="6" s="1"/>
  <c r="E11" i="6"/>
  <c r="E44" i="6" s="1"/>
  <c r="D11" i="6"/>
  <c r="J43" i="5"/>
  <c r="D43" i="5"/>
  <c r="Q43" i="5" s="1"/>
  <c r="J42" i="5"/>
  <c r="D42" i="5"/>
  <c r="Q42" i="5" s="1"/>
  <c r="J40" i="5"/>
  <c r="D40" i="5"/>
  <c r="Q40" i="5" s="1"/>
  <c r="J39" i="5"/>
  <c r="D39" i="5"/>
  <c r="Q39" i="5" s="1"/>
  <c r="J38" i="5"/>
  <c r="D38" i="5"/>
  <c r="Q38" i="5" s="1"/>
  <c r="T37" i="5"/>
  <c r="I37" i="5"/>
  <c r="H37" i="5"/>
  <c r="G37" i="5"/>
  <c r="F37" i="5"/>
  <c r="E37" i="5"/>
  <c r="J36" i="5"/>
  <c r="D36" i="5"/>
  <c r="Q36" i="5" s="1"/>
  <c r="J35" i="5"/>
  <c r="D35" i="5"/>
  <c r="Q35" i="5" s="1"/>
  <c r="J34" i="5"/>
  <c r="D34" i="5"/>
  <c r="Q34" i="5" s="1"/>
  <c r="J33" i="5"/>
  <c r="D33" i="5"/>
  <c r="Q33" i="5" s="1"/>
  <c r="J32" i="5"/>
  <c r="D32" i="5"/>
  <c r="Q32" i="5" s="1"/>
  <c r="J31" i="5"/>
  <c r="D31" i="5"/>
  <c r="Q31" i="5" s="1"/>
  <c r="J30" i="5"/>
  <c r="D30" i="5"/>
  <c r="Q30" i="5" s="1"/>
  <c r="J29" i="5"/>
  <c r="D29" i="5"/>
  <c r="Q29" i="5" s="1"/>
  <c r="J28" i="5"/>
  <c r="D28" i="5"/>
  <c r="Q28" i="5" s="1"/>
  <c r="J27" i="5"/>
  <c r="D27" i="5"/>
  <c r="Q27" i="5" s="1"/>
  <c r="J26" i="5"/>
  <c r="D26" i="5"/>
  <c r="Q26" i="5" s="1"/>
  <c r="J25" i="5"/>
  <c r="D25" i="5"/>
  <c r="Q25" i="5" s="1"/>
  <c r="J24" i="5"/>
  <c r="D24" i="5"/>
  <c r="Q24" i="5" s="1"/>
  <c r="J23" i="5"/>
  <c r="D23" i="5"/>
  <c r="Q23" i="5" s="1"/>
  <c r="J22" i="5"/>
  <c r="D22" i="5"/>
  <c r="Q22" i="5" s="1"/>
  <c r="J21" i="5"/>
  <c r="D21" i="5"/>
  <c r="Q21" i="5" s="1"/>
  <c r="J20" i="5"/>
  <c r="D20" i="5"/>
  <c r="Q20" i="5" s="1"/>
  <c r="J19" i="5"/>
  <c r="D19" i="5"/>
  <c r="Q19" i="5" s="1"/>
  <c r="J18" i="5"/>
  <c r="D18" i="5"/>
  <c r="Q18" i="5" s="1"/>
  <c r="J17" i="5"/>
  <c r="D17" i="5"/>
  <c r="Q17" i="5" s="1"/>
  <c r="J16" i="5"/>
  <c r="D16" i="5"/>
  <c r="Q16" i="5" s="1"/>
  <c r="T15" i="5"/>
  <c r="I15" i="5"/>
  <c r="H15" i="5"/>
  <c r="G15" i="5"/>
  <c r="F15" i="5"/>
  <c r="E15" i="5"/>
  <c r="J14" i="5"/>
  <c r="J13" i="5" s="1"/>
  <c r="D14" i="5"/>
  <c r="Q14" i="5" s="1"/>
  <c r="Q13" i="5" s="1"/>
  <c r="T13" i="5"/>
  <c r="I13" i="5"/>
  <c r="H13" i="5"/>
  <c r="G13" i="5"/>
  <c r="F13" i="5"/>
  <c r="E13" i="5"/>
  <c r="U12" i="5"/>
  <c r="U11" i="5" s="1"/>
  <c r="D12" i="5"/>
  <c r="P12" i="5" s="1"/>
  <c r="P11" i="5" s="1"/>
  <c r="T11" i="5"/>
  <c r="S11" i="5"/>
  <c r="J11" i="5"/>
  <c r="I11" i="5"/>
  <c r="H11" i="5"/>
  <c r="G11" i="5"/>
  <c r="F11" i="5"/>
  <c r="E11" i="5"/>
  <c r="J43" i="4"/>
  <c r="D43" i="4"/>
  <c r="Q43" i="4" s="1"/>
  <c r="J42" i="4"/>
  <c r="D42" i="4"/>
  <c r="Q42" i="4" s="1"/>
  <c r="J40" i="4"/>
  <c r="D40" i="4"/>
  <c r="Q40" i="4" s="1"/>
  <c r="J39" i="4"/>
  <c r="D39" i="4"/>
  <c r="Q39" i="4" s="1"/>
  <c r="J38" i="4"/>
  <c r="D38" i="4"/>
  <c r="J36" i="4"/>
  <c r="D36" i="4"/>
  <c r="Q36" i="4" s="1"/>
  <c r="J35" i="4"/>
  <c r="D35" i="4"/>
  <c r="Q35" i="4" s="1"/>
  <c r="J34" i="4"/>
  <c r="D34" i="4"/>
  <c r="Q34" i="4" s="1"/>
  <c r="J33" i="4"/>
  <c r="D33" i="4"/>
  <c r="Q33" i="4" s="1"/>
  <c r="J32" i="4"/>
  <c r="D32" i="4"/>
  <c r="Q32" i="4" s="1"/>
  <c r="J31" i="4"/>
  <c r="D31" i="4"/>
  <c r="Q31" i="4" s="1"/>
  <c r="J30" i="4"/>
  <c r="D30" i="4"/>
  <c r="Q30" i="4" s="1"/>
  <c r="J29" i="4"/>
  <c r="D29" i="4"/>
  <c r="Q29" i="4" s="1"/>
  <c r="J28" i="4"/>
  <c r="D28" i="4"/>
  <c r="Q28" i="4" s="1"/>
  <c r="J27" i="4"/>
  <c r="D27" i="4"/>
  <c r="Q27" i="4" s="1"/>
  <c r="J26" i="4"/>
  <c r="D26" i="4"/>
  <c r="Q26" i="4" s="1"/>
  <c r="J25" i="4"/>
  <c r="D25" i="4"/>
  <c r="Q25" i="4" s="1"/>
  <c r="J24" i="4"/>
  <c r="D24" i="4"/>
  <c r="Q24" i="4" s="1"/>
  <c r="J23" i="4"/>
  <c r="D23" i="4"/>
  <c r="Q23" i="4" s="1"/>
  <c r="J22" i="4"/>
  <c r="D22" i="4"/>
  <c r="Q22" i="4" s="1"/>
  <c r="J21" i="4"/>
  <c r="D21" i="4"/>
  <c r="Q21" i="4" s="1"/>
  <c r="J20" i="4"/>
  <c r="D20" i="4"/>
  <c r="Q20" i="4" s="1"/>
  <c r="J19" i="4"/>
  <c r="D19" i="4"/>
  <c r="Q19" i="4" s="1"/>
  <c r="J18" i="4"/>
  <c r="D18" i="4"/>
  <c r="Q18" i="4" s="1"/>
  <c r="J17" i="4"/>
  <c r="D17" i="4"/>
  <c r="Q17" i="4" s="1"/>
  <c r="J16" i="4"/>
  <c r="D16" i="4"/>
  <c r="Q16" i="4" s="1"/>
  <c r="T15" i="4"/>
  <c r="J15" i="4"/>
  <c r="I15" i="4"/>
  <c r="H15" i="4"/>
  <c r="G15" i="4"/>
  <c r="F15" i="4"/>
  <c r="E15" i="4"/>
  <c r="J14" i="4"/>
  <c r="D14" i="4"/>
  <c r="Q14" i="4" s="1"/>
  <c r="Q13" i="4" s="1"/>
  <c r="T13" i="4"/>
  <c r="J13" i="4"/>
  <c r="I13" i="4"/>
  <c r="H13" i="4"/>
  <c r="G13" i="4"/>
  <c r="F13" i="4"/>
  <c r="E13" i="4"/>
  <c r="D13" i="4"/>
  <c r="U12" i="4"/>
  <c r="U11" i="4" s="1"/>
  <c r="D12" i="4"/>
  <c r="P12" i="4" s="1"/>
  <c r="P11" i="4" s="1"/>
  <c r="T11" i="4"/>
  <c r="T45" i="4" s="1"/>
  <c r="S11" i="4"/>
  <c r="J11" i="4"/>
  <c r="I11" i="4"/>
  <c r="I45" i="4" s="1"/>
  <c r="H11" i="4"/>
  <c r="H45" i="4" s="1"/>
  <c r="G11" i="4"/>
  <c r="G45" i="4" s="1"/>
  <c r="F11" i="4"/>
  <c r="F45" i="4" s="1"/>
  <c r="E11" i="4"/>
  <c r="E45" i="4" s="1"/>
  <c r="D11" i="4"/>
  <c r="D43" i="3"/>
  <c r="R43" i="3" s="1"/>
  <c r="D42" i="3"/>
  <c r="R42" i="3" s="1"/>
  <c r="D40" i="3"/>
  <c r="R40" i="3" s="1"/>
  <c r="D39" i="3"/>
  <c r="R39" i="3" s="1"/>
  <c r="D38" i="3"/>
  <c r="R38" i="3" s="1"/>
  <c r="U37" i="3"/>
  <c r="I37" i="3"/>
  <c r="H37" i="3"/>
  <c r="G37" i="3"/>
  <c r="F37" i="3"/>
  <c r="E37" i="3"/>
  <c r="D36" i="3"/>
  <c r="R36" i="3" s="1"/>
  <c r="D35" i="3"/>
  <c r="R35" i="3" s="1"/>
  <c r="D34" i="3"/>
  <c r="R34" i="3" s="1"/>
  <c r="D33" i="3"/>
  <c r="R33" i="3" s="1"/>
  <c r="D32" i="3"/>
  <c r="R32" i="3" s="1"/>
  <c r="D31" i="3"/>
  <c r="R31" i="3" s="1"/>
  <c r="D30" i="3"/>
  <c r="R30" i="3" s="1"/>
  <c r="D29" i="3"/>
  <c r="R29" i="3" s="1"/>
  <c r="D28" i="3"/>
  <c r="R28" i="3" s="1"/>
  <c r="D27" i="3"/>
  <c r="R27" i="3" s="1"/>
  <c r="D26" i="3"/>
  <c r="R26" i="3" s="1"/>
  <c r="D25" i="3"/>
  <c r="R25" i="3" s="1"/>
  <c r="D24" i="3"/>
  <c r="R24" i="3" s="1"/>
  <c r="D23" i="3"/>
  <c r="R23" i="3" s="1"/>
  <c r="D22" i="3"/>
  <c r="R22" i="3" s="1"/>
  <c r="D21" i="3"/>
  <c r="R21" i="3" s="1"/>
  <c r="D20" i="3"/>
  <c r="R20" i="3" s="1"/>
  <c r="D19" i="3"/>
  <c r="R19" i="3" s="1"/>
  <c r="D18" i="3"/>
  <c r="R18" i="3" s="1"/>
  <c r="D17" i="3"/>
  <c r="R17" i="3" s="1"/>
  <c r="D16" i="3"/>
  <c r="R16" i="3" s="1"/>
  <c r="R15" i="3" s="1"/>
  <c r="D14" i="3"/>
  <c r="R14" i="3" s="1"/>
  <c r="R13" i="3" s="1"/>
  <c r="U13" i="3"/>
  <c r="I13" i="3"/>
  <c r="H13" i="3"/>
  <c r="G13" i="3"/>
  <c r="F13" i="3"/>
  <c r="E13" i="3"/>
  <c r="D13" i="3"/>
  <c r="V12" i="3"/>
  <c r="V11" i="3" s="1"/>
  <c r="D12" i="3"/>
  <c r="Q12" i="3" s="1"/>
  <c r="Q11" i="3" s="1"/>
  <c r="U11" i="3"/>
  <c r="U45" i="3" s="1"/>
  <c r="T11" i="3"/>
  <c r="K11" i="3"/>
  <c r="I11" i="3"/>
  <c r="I45" i="3" s="1"/>
  <c r="H11" i="3"/>
  <c r="H45" i="3" s="1"/>
  <c r="G11" i="3"/>
  <c r="G45" i="3" s="1"/>
  <c r="F11" i="3"/>
  <c r="F45" i="3" s="1"/>
  <c r="E11" i="3"/>
  <c r="E45" i="3" s="1"/>
  <c r="D11" i="3"/>
  <c r="D43" i="2"/>
  <c r="R43" i="2" s="1"/>
  <c r="D42" i="2"/>
  <c r="R42" i="2" s="1"/>
  <c r="D41" i="2"/>
  <c r="R41" i="2" s="1"/>
  <c r="D40" i="2"/>
  <c r="R40" i="2" s="1"/>
  <c r="D39" i="2"/>
  <c r="R39" i="2" s="1"/>
  <c r="D38" i="2"/>
  <c r="R38" i="2" s="1"/>
  <c r="R37" i="2" s="1"/>
  <c r="U37" i="2"/>
  <c r="K37" i="2"/>
  <c r="I37" i="2"/>
  <c r="H37" i="2"/>
  <c r="G37" i="2"/>
  <c r="F37" i="2"/>
  <c r="E37" i="2"/>
  <c r="D37" i="2"/>
  <c r="D36" i="2"/>
  <c r="R36" i="2" s="1"/>
  <c r="D35" i="2"/>
  <c r="R35" i="2" s="1"/>
  <c r="D34" i="2"/>
  <c r="R34" i="2" s="1"/>
  <c r="D33" i="2"/>
  <c r="R33" i="2" s="1"/>
  <c r="D32" i="2"/>
  <c r="R32" i="2" s="1"/>
  <c r="D31" i="2"/>
  <c r="R31" i="2" s="1"/>
  <c r="D30" i="2"/>
  <c r="R30" i="2" s="1"/>
  <c r="D29" i="2"/>
  <c r="R29" i="2" s="1"/>
  <c r="D28" i="2"/>
  <c r="R28" i="2" s="1"/>
  <c r="D27" i="2"/>
  <c r="R27" i="2" s="1"/>
  <c r="D26" i="2"/>
  <c r="R26" i="2" s="1"/>
  <c r="D25" i="2"/>
  <c r="R25" i="2" s="1"/>
  <c r="D24" i="2"/>
  <c r="R24" i="2" s="1"/>
  <c r="D23" i="2"/>
  <c r="R23" i="2" s="1"/>
  <c r="D22" i="2"/>
  <c r="R22" i="2" s="1"/>
  <c r="D21" i="2"/>
  <c r="R21" i="2" s="1"/>
  <c r="D20" i="2"/>
  <c r="R20" i="2" s="1"/>
  <c r="D19" i="2"/>
  <c r="R19" i="2" s="1"/>
  <c r="D18" i="2"/>
  <c r="R18" i="2" s="1"/>
  <c r="D17" i="2"/>
  <c r="R17" i="2" s="1"/>
  <c r="D16" i="2"/>
  <c r="R16" i="2" s="1"/>
  <c r="R15" i="2" s="1"/>
  <c r="U15" i="2"/>
  <c r="D14" i="2"/>
  <c r="R14" i="2" s="1"/>
  <c r="R13" i="2" s="1"/>
  <c r="U13" i="2"/>
  <c r="I13" i="2"/>
  <c r="H13" i="2"/>
  <c r="G13" i="2"/>
  <c r="F13" i="2"/>
  <c r="E13" i="2"/>
  <c r="D13" i="2"/>
  <c r="V12" i="2"/>
  <c r="V11" i="2" s="1"/>
  <c r="D12" i="2"/>
  <c r="Q12" i="2" s="1"/>
  <c r="Q11" i="2" s="1"/>
  <c r="U11" i="2"/>
  <c r="U45" i="2" s="1"/>
  <c r="T11" i="2"/>
  <c r="K11" i="2"/>
  <c r="I11" i="2"/>
  <c r="I45" i="2" s="1"/>
  <c r="H11" i="2"/>
  <c r="H45" i="2" s="1"/>
  <c r="G11" i="2"/>
  <c r="G45" i="2" s="1"/>
  <c r="F11" i="2"/>
  <c r="F45" i="2" s="1"/>
  <c r="E11" i="2"/>
  <c r="E45" i="2" s="1"/>
  <c r="D11" i="2"/>
  <c r="D36" i="1"/>
  <c r="M36" i="1" s="1"/>
  <c r="V36" i="1"/>
  <c r="L36" i="1"/>
  <c r="D43" i="1"/>
  <c r="R43" i="1" s="1"/>
  <c r="D42" i="1"/>
  <c r="R42" i="1" s="1"/>
  <c r="D41" i="1"/>
  <c r="R41" i="1" s="1"/>
  <c r="V40" i="1"/>
  <c r="D40" i="1"/>
  <c r="Q40" i="1" s="1"/>
  <c r="V39" i="1"/>
  <c r="D39" i="1"/>
  <c r="Q39" i="1" s="1"/>
  <c r="V38" i="1"/>
  <c r="D38" i="1"/>
  <c r="Q38" i="1" s="1"/>
  <c r="U37" i="1"/>
  <c r="I37" i="1"/>
  <c r="H37" i="1"/>
  <c r="G37" i="1"/>
  <c r="F37" i="1"/>
  <c r="E37" i="1"/>
  <c r="D35" i="1"/>
  <c r="R35" i="1" s="1"/>
  <c r="V34" i="1"/>
  <c r="D34" i="1"/>
  <c r="Q34" i="1" s="1"/>
  <c r="V33" i="1"/>
  <c r="D33" i="1"/>
  <c r="Q33" i="1" s="1"/>
  <c r="V32" i="1"/>
  <c r="D32" i="1"/>
  <c r="Q32" i="1" s="1"/>
  <c r="V31" i="1"/>
  <c r="D31" i="1"/>
  <c r="Q31" i="1" s="1"/>
  <c r="V30" i="1"/>
  <c r="D30" i="1"/>
  <c r="Q30" i="1" s="1"/>
  <c r="V29" i="1"/>
  <c r="D29" i="1"/>
  <c r="Q29" i="1" s="1"/>
  <c r="V28" i="1"/>
  <c r="D28" i="1"/>
  <c r="Q28" i="1" s="1"/>
  <c r="D27" i="1"/>
  <c r="R27" i="1" s="1"/>
  <c r="D26" i="1"/>
  <c r="R26" i="1" s="1"/>
  <c r="D25" i="1"/>
  <c r="R25" i="1" s="1"/>
  <c r="D24" i="1"/>
  <c r="R24" i="1" s="1"/>
  <c r="D23" i="1"/>
  <c r="R23" i="1" s="1"/>
  <c r="D22" i="1"/>
  <c r="R22" i="1" s="1"/>
  <c r="D21" i="1"/>
  <c r="R21" i="1" s="1"/>
  <c r="V20" i="1"/>
  <c r="D20" i="1"/>
  <c r="Q20" i="1" s="1"/>
  <c r="V19" i="1"/>
  <c r="D19" i="1"/>
  <c r="Q19" i="1" s="1"/>
  <c r="D18" i="1"/>
  <c r="R18" i="1" s="1"/>
  <c r="D17" i="1"/>
  <c r="R17" i="1" s="1"/>
  <c r="D16" i="1"/>
  <c r="R16" i="1" s="1"/>
  <c r="U15" i="1"/>
  <c r="D14" i="1"/>
  <c r="R14" i="1" s="1"/>
  <c r="R13" i="1" s="1"/>
  <c r="U13" i="1"/>
  <c r="I13" i="1"/>
  <c r="I45" i="1" s="1"/>
  <c r="H13" i="1"/>
  <c r="G13" i="1"/>
  <c r="F13" i="1"/>
  <c r="E13" i="1"/>
  <c r="D13" i="1"/>
  <c r="V12" i="1"/>
  <c r="V11" i="1" s="1"/>
  <c r="D12" i="1"/>
  <c r="Q12" i="1" s="1"/>
  <c r="Q11" i="1" s="1"/>
  <c r="U11" i="1"/>
  <c r="T11" i="1"/>
  <c r="K11" i="1"/>
  <c r="H11" i="1"/>
  <c r="H45" i="1" s="1"/>
  <c r="G11" i="1"/>
  <c r="F11" i="1"/>
  <c r="F45" i="1" s="1"/>
  <c r="E11" i="1"/>
  <c r="D11" i="1"/>
  <c r="E45" i="5" l="1"/>
  <c r="L24" i="5"/>
  <c r="D13" i="5"/>
  <c r="I45" i="5"/>
  <c r="J15" i="5"/>
  <c r="F45" i="5"/>
  <c r="D37" i="5"/>
  <c r="G45" i="5"/>
  <c r="Q15" i="5"/>
  <c r="T45" i="5"/>
  <c r="Q37" i="5"/>
  <c r="D15" i="5"/>
  <c r="L23" i="5"/>
  <c r="J37" i="5"/>
  <c r="J37" i="4"/>
  <c r="J45" i="4" s="1"/>
  <c r="L21" i="5"/>
  <c r="L25" i="5"/>
  <c r="P26" i="5"/>
  <c r="P27" i="5"/>
  <c r="P28" i="5"/>
  <c r="P29" i="5"/>
  <c r="P30" i="5"/>
  <c r="P31" i="5"/>
  <c r="Q12" i="6"/>
  <c r="Q11" i="6" s="1"/>
  <c r="P14" i="6"/>
  <c r="P13" i="6" s="1"/>
  <c r="L30" i="6"/>
  <c r="P31" i="6"/>
  <c r="J44" i="7"/>
  <c r="L29" i="7"/>
  <c r="P30" i="7"/>
  <c r="P31" i="7"/>
  <c r="J44" i="8"/>
  <c r="K12" i="9"/>
  <c r="K11" i="9" s="1"/>
  <c r="L25" i="10"/>
  <c r="P26" i="10"/>
  <c r="P27" i="10"/>
  <c r="L23" i="12"/>
  <c r="L26" i="12"/>
  <c r="P30" i="12"/>
  <c r="P31" i="12"/>
  <c r="D15" i="4"/>
  <c r="Q15" i="4"/>
  <c r="D11" i="5"/>
  <c r="H45" i="5"/>
  <c r="L27" i="7"/>
  <c r="L28" i="7"/>
  <c r="L21" i="10"/>
  <c r="L24" i="10"/>
  <c r="L20" i="12"/>
  <c r="L25" i="12"/>
  <c r="D15" i="2"/>
  <c r="R44" i="4"/>
  <c r="R37" i="3"/>
  <c r="D44" i="6"/>
  <c r="T44" i="6"/>
  <c r="M12" i="6"/>
  <c r="M11" i="6" s="1"/>
  <c r="D13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6" i="7"/>
  <c r="P27" i="7"/>
  <c r="J44" i="9"/>
  <c r="L16" i="9"/>
  <c r="L17" i="9"/>
  <c r="L18" i="9"/>
  <c r="L18" i="10"/>
  <c r="L23" i="10"/>
  <c r="J44" i="12"/>
  <c r="L17" i="12"/>
  <c r="L28" i="12"/>
  <c r="D15" i="1"/>
  <c r="V14" i="1"/>
  <c r="N44" i="5"/>
  <c r="S44" i="5" s="1"/>
  <c r="D45" i="2"/>
  <c r="D45" i="4"/>
  <c r="Q38" i="4"/>
  <c r="Q37" i="4" s="1"/>
  <c r="D37" i="4"/>
  <c r="L19" i="5"/>
  <c r="L22" i="5"/>
  <c r="L26" i="5"/>
  <c r="L27" i="5"/>
  <c r="L28" i="5"/>
  <c r="L29" i="5"/>
  <c r="L30" i="5"/>
  <c r="L31" i="5"/>
  <c r="L32" i="5"/>
  <c r="O12" i="6"/>
  <c r="L14" i="6"/>
  <c r="L13" i="6" s="1"/>
  <c r="P16" i="6"/>
  <c r="P17" i="6"/>
  <c r="P18" i="6"/>
  <c r="P19" i="6"/>
  <c r="P20" i="6"/>
  <c r="P21" i="6"/>
  <c r="P22" i="6"/>
  <c r="P23" i="6"/>
  <c r="P24" i="6"/>
  <c r="P25" i="6"/>
  <c r="P26" i="6"/>
  <c r="P27" i="6"/>
  <c r="L31" i="6"/>
  <c r="L32" i="6"/>
  <c r="L30" i="7"/>
  <c r="L31" i="7"/>
  <c r="L32" i="7"/>
  <c r="L17" i="10"/>
  <c r="L26" i="10"/>
  <c r="L27" i="10"/>
  <c r="L28" i="10"/>
  <c r="L27" i="12"/>
  <c r="L30" i="12"/>
  <c r="L31" i="12"/>
  <c r="L32" i="12"/>
  <c r="D15" i="3"/>
  <c r="D37" i="3"/>
  <c r="V16" i="1"/>
  <c r="K45" i="3"/>
  <c r="D45" i="3"/>
  <c r="K45" i="2"/>
  <c r="K37" i="1"/>
  <c r="J45" i="1"/>
  <c r="K12" i="12"/>
  <c r="M12" i="12"/>
  <c r="M11" i="12" s="1"/>
  <c r="O12" i="12"/>
  <c r="Q12" i="12"/>
  <c r="Q11" i="12" s="1"/>
  <c r="Q44" i="12" s="1"/>
  <c r="L14" i="12"/>
  <c r="L13" i="12" s="1"/>
  <c r="P14" i="12"/>
  <c r="P13" i="12" s="1"/>
  <c r="U14" i="12"/>
  <c r="U13" i="12" s="1"/>
  <c r="L16" i="12"/>
  <c r="P16" i="12"/>
  <c r="U16" i="12"/>
  <c r="P17" i="12"/>
  <c r="U17" i="12"/>
  <c r="L18" i="12"/>
  <c r="P18" i="12"/>
  <c r="U18" i="12"/>
  <c r="L19" i="12"/>
  <c r="P19" i="12"/>
  <c r="U19" i="12"/>
  <c r="P20" i="12"/>
  <c r="U20" i="12"/>
  <c r="L21" i="12"/>
  <c r="P21" i="12"/>
  <c r="U21" i="12"/>
  <c r="L22" i="12"/>
  <c r="P22" i="12"/>
  <c r="U22" i="12"/>
  <c r="P23" i="12"/>
  <c r="U23" i="12"/>
  <c r="L24" i="12"/>
  <c r="P24" i="12"/>
  <c r="U24" i="12"/>
  <c r="P25" i="12"/>
  <c r="U25" i="12"/>
  <c r="P26" i="12"/>
  <c r="U26" i="12"/>
  <c r="P27" i="12"/>
  <c r="U27" i="12"/>
  <c r="P28" i="12"/>
  <c r="U28" i="12"/>
  <c r="L29" i="12"/>
  <c r="P29" i="12"/>
  <c r="U29" i="12"/>
  <c r="U30" i="12"/>
  <c r="U31" i="12"/>
  <c r="P32" i="12"/>
  <c r="U32" i="12"/>
  <c r="L33" i="12"/>
  <c r="P33" i="12"/>
  <c r="U33" i="12"/>
  <c r="L34" i="12"/>
  <c r="P34" i="12"/>
  <c r="U34" i="12"/>
  <c r="L35" i="12"/>
  <c r="P35" i="12"/>
  <c r="U35" i="12"/>
  <c r="L36" i="12"/>
  <c r="P36" i="12"/>
  <c r="U36" i="12"/>
  <c r="L38" i="12"/>
  <c r="P38" i="12"/>
  <c r="U38" i="12"/>
  <c r="L39" i="12"/>
  <c r="P39" i="12"/>
  <c r="U39" i="12"/>
  <c r="L40" i="12"/>
  <c r="P40" i="12"/>
  <c r="U40" i="12"/>
  <c r="L42" i="12"/>
  <c r="P42" i="12"/>
  <c r="U42" i="12"/>
  <c r="L43" i="12"/>
  <c r="P43" i="12"/>
  <c r="U43" i="12"/>
  <c r="L12" i="12"/>
  <c r="L11" i="12" s="1"/>
  <c r="K14" i="12"/>
  <c r="M14" i="12"/>
  <c r="M13" i="12" s="1"/>
  <c r="O14" i="12"/>
  <c r="K16" i="12"/>
  <c r="M16" i="12"/>
  <c r="O16" i="12"/>
  <c r="K17" i="12"/>
  <c r="M17" i="12"/>
  <c r="O17" i="12"/>
  <c r="R17" i="12" s="1"/>
  <c r="K18" i="12"/>
  <c r="M18" i="12"/>
  <c r="O18" i="12"/>
  <c r="R18" i="12" s="1"/>
  <c r="K19" i="12"/>
  <c r="M19" i="12"/>
  <c r="O19" i="12"/>
  <c r="R19" i="12" s="1"/>
  <c r="K20" i="12"/>
  <c r="N20" i="12" s="1"/>
  <c r="S20" i="12" s="1"/>
  <c r="M20" i="12"/>
  <c r="O20" i="12"/>
  <c r="R20" i="12" s="1"/>
  <c r="K21" i="12"/>
  <c r="M21" i="12"/>
  <c r="O21" i="12"/>
  <c r="K22" i="12"/>
  <c r="M22" i="12"/>
  <c r="O22" i="12"/>
  <c r="R22" i="12" s="1"/>
  <c r="K23" i="12"/>
  <c r="M23" i="12"/>
  <c r="O23" i="12"/>
  <c r="R23" i="12" s="1"/>
  <c r="K24" i="12"/>
  <c r="N24" i="12" s="1"/>
  <c r="S24" i="12" s="1"/>
  <c r="M24" i="12"/>
  <c r="O24" i="12"/>
  <c r="R24" i="12" s="1"/>
  <c r="K25" i="12"/>
  <c r="M25" i="12"/>
  <c r="O25" i="12"/>
  <c r="R25" i="12" s="1"/>
  <c r="K26" i="12"/>
  <c r="M26" i="12"/>
  <c r="O26" i="12"/>
  <c r="R26" i="12" s="1"/>
  <c r="K27" i="12"/>
  <c r="M27" i="12"/>
  <c r="O27" i="12"/>
  <c r="R27" i="12" s="1"/>
  <c r="K28" i="12"/>
  <c r="N28" i="12" s="1"/>
  <c r="S28" i="12" s="1"/>
  <c r="M28" i="12"/>
  <c r="O28" i="12"/>
  <c r="R28" i="12" s="1"/>
  <c r="K29" i="12"/>
  <c r="M29" i="12"/>
  <c r="O29" i="12"/>
  <c r="K30" i="12"/>
  <c r="M30" i="12"/>
  <c r="O30" i="12"/>
  <c r="R30" i="12" s="1"/>
  <c r="K31" i="12"/>
  <c r="M31" i="12"/>
  <c r="O31" i="12"/>
  <c r="R31" i="12" s="1"/>
  <c r="K32" i="12"/>
  <c r="N32" i="12" s="1"/>
  <c r="S32" i="12" s="1"/>
  <c r="M32" i="12"/>
  <c r="O32" i="12"/>
  <c r="R32" i="12" s="1"/>
  <c r="K33" i="12"/>
  <c r="M33" i="12"/>
  <c r="O33" i="12"/>
  <c r="R33" i="12" s="1"/>
  <c r="K34" i="12"/>
  <c r="M34" i="12"/>
  <c r="O34" i="12"/>
  <c r="R34" i="12" s="1"/>
  <c r="K35" i="12"/>
  <c r="M35" i="12"/>
  <c r="O35" i="12"/>
  <c r="R35" i="12" s="1"/>
  <c r="K36" i="12"/>
  <c r="N36" i="12" s="1"/>
  <c r="S36" i="12" s="1"/>
  <c r="M36" i="12"/>
  <c r="O36" i="12"/>
  <c r="R36" i="12" s="1"/>
  <c r="K38" i="12"/>
  <c r="M38" i="12"/>
  <c r="O38" i="12"/>
  <c r="K39" i="12"/>
  <c r="M39" i="12"/>
  <c r="O39" i="12"/>
  <c r="R39" i="12" s="1"/>
  <c r="K40" i="12"/>
  <c r="M40" i="12"/>
  <c r="O40" i="12"/>
  <c r="R40" i="12" s="1"/>
  <c r="K42" i="12"/>
  <c r="N42" i="12" s="1"/>
  <c r="S42" i="12" s="1"/>
  <c r="M42" i="12"/>
  <c r="O42" i="12"/>
  <c r="R42" i="12" s="1"/>
  <c r="K43" i="12"/>
  <c r="M43" i="12"/>
  <c r="O43" i="12"/>
  <c r="R43" i="12" s="1"/>
  <c r="K12" i="11"/>
  <c r="M12" i="11"/>
  <c r="M11" i="11" s="1"/>
  <c r="O12" i="11"/>
  <c r="Q12" i="11"/>
  <c r="Q11" i="11" s="1"/>
  <c r="Q44" i="11" s="1"/>
  <c r="L14" i="11"/>
  <c r="L13" i="11" s="1"/>
  <c r="P14" i="11"/>
  <c r="P13" i="11" s="1"/>
  <c r="U14" i="11"/>
  <c r="U13" i="11" s="1"/>
  <c r="L16" i="11"/>
  <c r="P16" i="11"/>
  <c r="U16" i="11"/>
  <c r="L17" i="11"/>
  <c r="P17" i="11"/>
  <c r="U17" i="11"/>
  <c r="L18" i="11"/>
  <c r="P18" i="11"/>
  <c r="U18" i="11"/>
  <c r="L19" i="11"/>
  <c r="P19" i="11"/>
  <c r="U19" i="11"/>
  <c r="L20" i="11"/>
  <c r="P20" i="11"/>
  <c r="U20" i="11"/>
  <c r="L21" i="11"/>
  <c r="P21" i="11"/>
  <c r="U21" i="11"/>
  <c r="L22" i="11"/>
  <c r="P22" i="11"/>
  <c r="U22" i="11"/>
  <c r="L23" i="11"/>
  <c r="P23" i="11"/>
  <c r="U23" i="11"/>
  <c r="L24" i="11"/>
  <c r="P24" i="11"/>
  <c r="U24" i="11"/>
  <c r="L25" i="11"/>
  <c r="P25" i="11"/>
  <c r="U25" i="11"/>
  <c r="L26" i="11"/>
  <c r="P26" i="11"/>
  <c r="U26" i="11"/>
  <c r="L27" i="11"/>
  <c r="P27" i="11"/>
  <c r="U27" i="11"/>
  <c r="L28" i="11"/>
  <c r="P28" i="11"/>
  <c r="U28" i="11"/>
  <c r="L29" i="11"/>
  <c r="P29" i="11"/>
  <c r="U29" i="11"/>
  <c r="L30" i="11"/>
  <c r="P30" i="11"/>
  <c r="U30" i="11"/>
  <c r="L31" i="11"/>
  <c r="P31" i="11"/>
  <c r="U31" i="11"/>
  <c r="L32" i="11"/>
  <c r="P32" i="11"/>
  <c r="U32" i="11"/>
  <c r="L33" i="11"/>
  <c r="P33" i="11"/>
  <c r="U33" i="11"/>
  <c r="L34" i="11"/>
  <c r="P34" i="11"/>
  <c r="U34" i="11"/>
  <c r="L35" i="11"/>
  <c r="P35" i="11"/>
  <c r="U35" i="11"/>
  <c r="L36" i="11"/>
  <c r="P36" i="11"/>
  <c r="U36" i="11"/>
  <c r="L38" i="11"/>
  <c r="P38" i="11"/>
  <c r="U38" i="11"/>
  <c r="L39" i="11"/>
  <c r="P39" i="11"/>
  <c r="U39" i="11"/>
  <c r="L40" i="11"/>
  <c r="P40" i="11"/>
  <c r="U40" i="11"/>
  <c r="L42" i="11"/>
  <c r="P42" i="11"/>
  <c r="U42" i="11"/>
  <c r="L43" i="11"/>
  <c r="P43" i="11"/>
  <c r="U43" i="11"/>
  <c r="L12" i="11"/>
  <c r="L11" i="11" s="1"/>
  <c r="K14" i="11"/>
  <c r="M14" i="11"/>
  <c r="M13" i="11" s="1"/>
  <c r="O14" i="11"/>
  <c r="K16" i="11"/>
  <c r="M16" i="11"/>
  <c r="O16" i="11"/>
  <c r="K17" i="11"/>
  <c r="M17" i="11"/>
  <c r="O17" i="11"/>
  <c r="R17" i="11" s="1"/>
  <c r="K18" i="11"/>
  <c r="M18" i="11"/>
  <c r="O18" i="11"/>
  <c r="K19" i="11"/>
  <c r="N19" i="11" s="1"/>
  <c r="S19" i="11" s="1"/>
  <c r="M19" i="11"/>
  <c r="O19" i="11"/>
  <c r="R19" i="11" s="1"/>
  <c r="K20" i="11"/>
  <c r="M20" i="11"/>
  <c r="O20" i="11"/>
  <c r="K21" i="11"/>
  <c r="M21" i="11"/>
  <c r="O21" i="11"/>
  <c r="R21" i="11" s="1"/>
  <c r="K22" i="11"/>
  <c r="M22" i="11"/>
  <c r="O22" i="11"/>
  <c r="K23" i="11"/>
  <c r="N23" i="11" s="1"/>
  <c r="S23" i="11" s="1"/>
  <c r="M23" i="11"/>
  <c r="O23" i="11"/>
  <c r="R23" i="11" s="1"/>
  <c r="K24" i="11"/>
  <c r="M24" i="11"/>
  <c r="O24" i="11"/>
  <c r="K25" i="11"/>
  <c r="M25" i="11"/>
  <c r="O25" i="11"/>
  <c r="R25" i="11" s="1"/>
  <c r="K26" i="11"/>
  <c r="M26" i="11"/>
  <c r="O26" i="11"/>
  <c r="K27" i="11"/>
  <c r="N27" i="11" s="1"/>
  <c r="S27" i="11" s="1"/>
  <c r="M27" i="11"/>
  <c r="O27" i="11"/>
  <c r="R27" i="11" s="1"/>
  <c r="K28" i="11"/>
  <c r="M28" i="11"/>
  <c r="O28" i="11"/>
  <c r="K29" i="11"/>
  <c r="M29" i="11"/>
  <c r="O29" i="11"/>
  <c r="R29" i="11" s="1"/>
  <c r="K30" i="11"/>
  <c r="M30" i="11"/>
  <c r="O30" i="11"/>
  <c r="K31" i="11"/>
  <c r="N31" i="11" s="1"/>
  <c r="S31" i="11" s="1"/>
  <c r="M31" i="11"/>
  <c r="O31" i="11"/>
  <c r="R31" i="11" s="1"/>
  <c r="K32" i="11"/>
  <c r="M32" i="11"/>
  <c r="O32" i="11"/>
  <c r="K33" i="11"/>
  <c r="M33" i="11"/>
  <c r="O33" i="11"/>
  <c r="R33" i="11" s="1"/>
  <c r="K34" i="11"/>
  <c r="M34" i="11"/>
  <c r="O34" i="11"/>
  <c r="K35" i="11"/>
  <c r="N35" i="11" s="1"/>
  <c r="S35" i="11" s="1"/>
  <c r="M35" i="11"/>
  <c r="O35" i="11"/>
  <c r="R35" i="11" s="1"/>
  <c r="K36" i="11"/>
  <c r="M36" i="11"/>
  <c r="O36" i="11"/>
  <c r="K38" i="11"/>
  <c r="M38" i="11"/>
  <c r="O38" i="11"/>
  <c r="K39" i="11"/>
  <c r="M39" i="11"/>
  <c r="O39" i="11"/>
  <c r="K40" i="11"/>
  <c r="N40" i="11" s="1"/>
  <c r="S40" i="11" s="1"/>
  <c r="M40" i="11"/>
  <c r="O40" i="11"/>
  <c r="R40" i="11" s="1"/>
  <c r="K42" i="11"/>
  <c r="M42" i="11"/>
  <c r="O42" i="11"/>
  <c r="K43" i="11"/>
  <c r="M43" i="11"/>
  <c r="O43" i="11"/>
  <c r="R43" i="11" s="1"/>
  <c r="K12" i="10"/>
  <c r="M12" i="10"/>
  <c r="M11" i="10" s="1"/>
  <c r="O12" i="10"/>
  <c r="Q12" i="10"/>
  <c r="Q11" i="10" s="1"/>
  <c r="Q44" i="10" s="1"/>
  <c r="L14" i="10"/>
  <c r="L13" i="10" s="1"/>
  <c r="P14" i="10"/>
  <c r="P13" i="10" s="1"/>
  <c r="U14" i="10"/>
  <c r="U13" i="10" s="1"/>
  <c r="L16" i="10"/>
  <c r="P16" i="10"/>
  <c r="U16" i="10"/>
  <c r="P17" i="10"/>
  <c r="U17" i="10"/>
  <c r="P18" i="10"/>
  <c r="U18" i="10"/>
  <c r="L19" i="10"/>
  <c r="P19" i="10"/>
  <c r="U19" i="10"/>
  <c r="L20" i="10"/>
  <c r="P20" i="10"/>
  <c r="U20" i="10"/>
  <c r="P21" i="10"/>
  <c r="U21" i="10"/>
  <c r="L22" i="10"/>
  <c r="P22" i="10"/>
  <c r="U22" i="10"/>
  <c r="P23" i="10"/>
  <c r="U23" i="10"/>
  <c r="P24" i="10"/>
  <c r="U24" i="10"/>
  <c r="P25" i="10"/>
  <c r="U25" i="10"/>
  <c r="U26" i="10"/>
  <c r="U27" i="10"/>
  <c r="P28" i="10"/>
  <c r="U28" i="10"/>
  <c r="L29" i="10"/>
  <c r="P29" i="10"/>
  <c r="U29" i="10"/>
  <c r="L30" i="10"/>
  <c r="P30" i="10"/>
  <c r="U30" i="10"/>
  <c r="L31" i="10"/>
  <c r="P31" i="10"/>
  <c r="U31" i="10"/>
  <c r="L32" i="10"/>
  <c r="P32" i="10"/>
  <c r="U32" i="10"/>
  <c r="L33" i="10"/>
  <c r="P33" i="10"/>
  <c r="U33" i="10"/>
  <c r="L34" i="10"/>
  <c r="P34" i="10"/>
  <c r="U34" i="10"/>
  <c r="L35" i="10"/>
  <c r="P35" i="10"/>
  <c r="U35" i="10"/>
  <c r="L36" i="10"/>
  <c r="P36" i="10"/>
  <c r="U36" i="10"/>
  <c r="L38" i="10"/>
  <c r="P38" i="10"/>
  <c r="U38" i="10"/>
  <c r="L39" i="10"/>
  <c r="P39" i="10"/>
  <c r="U39" i="10"/>
  <c r="L40" i="10"/>
  <c r="P40" i="10"/>
  <c r="U40" i="10"/>
  <c r="L42" i="10"/>
  <c r="P42" i="10"/>
  <c r="U42" i="10"/>
  <c r="L43" i="10"/>
  <c r="P43" i="10"/>
  <c r="U43" i="10"/>
  <c r="L12" i="10"/>
  <c r="L11" i="10" s="1"/>
  <c r="K14" i="10"/>
  <c r="M14" i="10"/>
  <c r="M13" i="10" s="1"/>
  <c r="O14" i="10"/>
  <c r="K16" i="10"/>
  <c r="M16" i="10"/>
  <c r="O16" i="10"/>
  <c r="K17" i="10"/>
  <c r="M17" i="10"/>
  <c r="O17" i="10"/>
  <c r="R17" i="10" s="1"/>
  <c r="K18" i="10"/>
  <c r="M18" i="10"/>
  <c r="O18" i="10"/>
  <c r="R18" i="10" s="1"/>
  <c r="K19" i="10"/>
  <c r="M19" i="10"/>
  <c r="O19" i="10"/>
  <c r="K20" i="10"/>
  <c r="M20" i="10"/>
  <c r="O20" i="10"/>
  <c r="K21" i="10"/>
  <c r="M21" i="10"/>
  <c r="O21" i="10"/>
  <c r="R21" i="10" s="1"/>
  <c r="K22" i="10"/>
  <c r="M22" i="10"/>
  <c r="O22" i="10"/>
  <c r="R22" i="10" s="1"/>
  <c r="K23" i="10"/>
  <c r="M23" i="10"/>
  <c r="O23" i="10"/>
  <c r="R23" i="10" s="1"/>
  <c r="K24" i="10"/>
  <c r="M24" i="10"/>
  <c r="O24" i="10"/>
  <c r="K25" i="10"/>
  <c r="M25" i="10"/>
  <c r="O25" i="10"/>
  <c r="R25" i="10" s="1"/>
  <c r="K26" i="10"/>
  <c r="M26" i="10"/>
  <c r="O26" i="10"/>
  <c r="R26" i="10" s="1"/>
  <c r="K27" i="10"/>
  <c r="M27" i="10"/>
  <c r="O27" i="10"/>
  <c r="R27" i="10" s="1"/>
  <c r="K28" i="10"/>
  <c r="M28" i="10"/>
  <c r="O28" i="10"/>
  <c r="K29" i="10"/>
  <c r="M29" i="10"/>
  <c r="O29" i="10"/>
  <c r="R29" i="10" s="1"/>
  <c r="K30" i="10"/>
  <c r="M30" i="10"/>
  <c r="O30" i="10"/>
  <c r="R30" i="10" s="1"/>
  <c r="K31" i="10"/>
  <c r="M31" i="10"/>
  <c r="O31" i="10"/>
  <c r="R31" i="10" s="1"/>
  <c r="K32" i="10"/>
  <c r="M32" i="10"/>
  <c r="O32" i="10"/>
  <c r="K33" i="10"/>
  <c r="M33" i="10"/>
  <c r="O33" i="10"/>
  <c r="R33" i="10" s="1"/>
  <c r="K34" i="10"/>
  <c r="M34" i="10"/>
  <c r="O34" i="10"/>
  <c r="R34" i="10" s="1"/>
  <c r="K35" i="10"/>
  <c r="M35" i="10"/>
  <c r="O35" i="10"/>
  <c r="R35" i="10" s="1"/>
  <c r="K36" i="10"/>
  <c r="M36" i="10"/>
  <c r="O36" i="10"/>
  <c r="K38" i="10"/>
  <c r="M38" i="10"/>
  <c r="O38" i="10"/>
  <c r="K39" i="10"/>
  <c r="M39" i="10"/>
  <c r="O39" i="10"/>
  <c r="R39" i="10" s="1"/>
  <c r="K40" i="10"/>
  <c r="M40" i="10"/>
  <c r="O40" i="10"/>
  <c r="R40" i="10" s="1"/>
  <c r="K42" i="10"/>
  <c r="M42" i="10"/>
  <c r="O42" i="10"/>
  <c r="R42" i="10" s="1"/>
  <c r="K43" i="10"/>
  <c r="M43" i="10"/>
  <c r="O43" i="10"/>
  <c r="R43" i="10" s="1"/>
  <c r="M12" i="9"/>
  <c r="M11" i="9" s="1"/>
  <c r="O12" i="9"/>
  <c r="Q12" i="9"/>
  <c r="Q11" i="9" s="1"/>
  <c r="Q44" i="9" s="1"/>
  <c r="L14" i="9"/>
  <c r="L13" i="9" s="1"/>
  <c r="P14" i="9"/>
  <c r="P13" i="9" s="1"/>
  <c r="U14" i="9"/>
  <c r="U13" i="9" s="1"/>
  <c r="U16" i="9"/>
  <c r="U17" i="9"/>
  <c r="P18" i="9"/>
  <c r="U18" i="9"/>
  <c r="L19" i="9"/>
  <c r="P19" i="9"/>
  <c r="U19" i="9"/>
  <c r="L20" i="9"/>
  <c r="P20" i="9"/>
  <c r="U20" i="9"/>
  <c r="L21" i="9"/>
  <c r="P21" i="9"/>
  <c r="U21" i="9"/>
  <c r="L22" i="9"/>
  <c r="P22" i="9"/>
  <c r="U22" i="9"/>
  <c r="L23" i="9"/>
  <c r="P23" i="9"/>
  <c r="U23" i="9"/>
  <c r="L24" i="9"/>
  <c r="P24" i="9"/>
  <c r="U24" i="9"/>
  <c r="L25" i="9"/>
  <c r="P25" i="9"/>
  <c r="U25" i="9"/>
  <c r="L26" i="9"/>
  <c r="P26" i="9"/>
  <c r="U26" i="9"/>
  <c r="L27" i="9"/>
  <c r="P27" i="9"/>
  <c r="U27" i="9"/>
  <c r="L28" i="9"/>
  <c r="P28" i="9"/>
  <c r="U28" i="9"/>
  <c r="L29" i="9"/>
  <c r="P29" i="9"/>
  <c r="U29" i="9"/>
  <c r="L30" i="9"/>
  <c r="P30" i="9"/>
  <c r="U30" i="9"/>
  <c r="L31" i="9"/>
  <c r="P31" i="9"/>
  <c r="U31" i="9"/>
  <c r="L32" i="9"/>
  <c r="P32" i="9"/>
  <c r="U32" i="9"/>
  <c r="L33" i="9"/>
  <c r="P33" i="9"/>
  <c r="U33" i="9"/>
  <c r="L34" i="9"/>
  <c r="P34" i="9"/>
  <c r="U34" i="9"/>
  <c r="L35" i="9"/>
  <c r="P35" i="9"/>
  <c r="U35" i="9"/>
  <c r="L36" i="9"/>
  <c r="P36" i="9"/>
  <c r="U36" i="9"/>
  <c r="L38" i="9"/>
  <c r="P38" i="9"/>
  <c r="U38" i="9"/>
  <c r="L39" i="9"/>
  <c r="P39" i="9"/>
  <c r="U39" i="9"/>
  <c r="L40" i="9"/>
  <c r="P40" i="9"/>
  <c r="U40" i="9"/>
  <c r="L42" i="9"/>
  <c r="P42" i="9"/>
  <c r="U42" i="9"/>
  <c r="L43" i="9"/>
  <c r="P43" i="9"/>
  <c r="U43" i="9"/>
  <c r="L12" i="9"/>
  <c r="L11" i="9" s="1"/>
  <c r="K14" i="9"/>
  <c r="M14" i="9"/>
  <c r="M13" i="9" s="1"/>
  <c r="O14" i="9"/>
  <c r="K16" i="9"/>
  <c r="M16" i="9"/>
  <c r="O16" i="9"/>
  <c r="K17" i="9"/>
  <c r="M17" i="9"/>
  <c r="O17" i="9"/>
  <c r="R17" i="9" s="1"/>
  <c r="K18" i="9"/>
  <c r="M18" i="9"/>
  <c r="O18" i="9"/>
  <c r="R18" i="9" s="1"/>
  <c r="K19" i="9"/>
  <c r="M19" i="9"/>
  <c r="O19" i="9"/>
  <c r="R19" i="9" s="1"/>
  <c r="K20" i="9"/>
  <c r="M20" i="9"/>
  <c r="O20" i="9"/>
  <c r="R20" i="9" s="1"/>
  <c r="K21" i="9"/>
  <c r="M21" i="9"/>
  <c r="O21" i="9"/>
  <c r="K22" i="9"/>
  <c r="M22" i="9"/>
  <c r="O22" i="9"/>
  <c r="R22" i="9" s="1"/>
  <c r="K23" i="9"/>
  <c r="M23" i="9"/>
  <c r="O23" i="9"/>
  <c r="R23" i="9" s="1"/>
  <c r="K24" i="9"/>
  <c r="M24" i="9"/>
  <c r="O24" i="9"/>
  <c r="R24" i="9" s="1"/>
  <c r="K25" i="9"/>
  <c r="M25" i="9"/>
  <c r="O25" i="9"/>
  <c r="R25" i="9" s="1"/>
  <c r="K26" i="9"/>
  <c r="M26" i="9"/>
  <c r="O26" i="9"/>
  <c r="R26" i="9" s="1"/>
  <c r="K27" i="9"/>
  <c r="M27" i="9"/>
  <c r="O27" i="9"/>
  <c r="R27" i="9" s="1"/>
  <c r="K28" i="9"/>
  <c r="M28" i="9"/>
  <c r="O28" i="9"/>
  <c r="R28" i="9" s="1"/>
  <c r="K29" i="9"/>
  <c r="M29" i="9"/>
  <c r="O29" i="9"/>
  <c r="R29" i="9" s="1"/>
  <c r="K30" i="9"/>
  <c r="M30" i="9"/>
  <c r="O30" i="9"/>
  <c r="R30" i="9" s="1"/>
  <c r="K31" i="9"/>
  <c r="M31" i="9"/>
  <c r="O31" i="9"/>
  <c r="R31" i="9" s="1"/>
  <c r="K32" i="9"/>
  <c r="M32" i="9"/>
  <c r="O32" i="9"/>
  <c r="R32" i="9" s="1"/>
  <c r="K33" i="9"/>
  <c r="N33" i="9" s="1"/>
  <c r="S33" i="9" s="1"/>
  <c r="M33" i="9"/>
  <c r="O33" i="9"/>
  <c r="R33" i="9" s="1"/>
  <c r="K34" i="9"/>
  <c r="M34" i="9"/>
  <c r="O34" i="9"/>
  <c r="R34" i="9" s="1"/>
  <c r="K35" i="9"/>
  <c r="M35" i="9"/>
  <c r="O35" i="9"/>
  <c r="R35" i="9" s="1"/>
  <c r="K36" i="9"/>
  <c r="M36" i="9"/>
  <c r="O36" i="9"/>
  <c r="R36" i="9" s="1"/>
  <c r="K38" i="9"/>
  <c r="M38" i="9"/>
  <c r="O38" i="9"/>
  <c r="K39" i="9"/>
  <c r="M39" i="9"/>
  <c r="O39" i="9"/>
  <c r="R39" i="9" s="1"/>
  <c r="K40" i="9"/>
  <c r="M40" i="9"/>
  <c r="O40" i="9"/>
  <c r="R40" i="9" s="1"/>
  <c r="K42" i="9"/>
  <c r="M42" i="9"/>
  <c r="O42" i="9"/>
  <c r="R42" i="9" s="1"/>
  <c r="K43" i="9"/>
  <c r="N43" i="9" s="1"/>
  <c r="S43" i="9" s="1"/>
  <c r="M43" i="9"/>
  <c r="O43" i="9"/>
  <c r="R43" i="9" s="1"/>
  <c r="K12" i="8"/>
  <c r="M12" i="8"/>
  <c r="M11" i="8" s="1"/>
  <c r="O12" i="8"/>
  <c r="Q12" i="8"/>
  <c r="Q11" i="8" s="1"/>
  <c r="Q44" i="8" s="1"/>
  <c r="L14" i="8"/>
  <c r="L13" i="8" s="1"/>
  <c r="P14" i="8"/>
  <c r="P13" i="8" s="1"/>
  <c r="U14" i="8"/>
  <c r="U13" i="8" s="1"/>
  <c r="L16" i="8"/>
  <c r="P16" i="8"/>
  <c r="U16" i="8"/>
  <c r="L17" i="8"/>
  <c r="P17" i="8"/>
  <c r="U17" i="8"/>
  <c r="L18" i="8"/>
  <c r="P18" i="8"/>
  <c r="U18" i="8"/>
  <c r="L19" i="8"/>
  <c r="P19" i="8"/>
  <c r="U19" i="8"/>
  <c r="L20" i="8"/>
  <c r="P20" i="8"/>
  <c r="U20" i="8"/>
  <c r="L21" i="8"/>
  <c r="P21" i="8"/>
  <c r="U21" i="8"/>
  <c r="L22" i="8"/>
  <c r="P22" i="8"/>
  <c r="U22" i="8"/>
  <c r="L23" i="8"/>
  <c r="P23" i="8"/>
  <c r="U23" i="8"/>
  <c r="L24" i="8"/>
  <c r="P24" i="8"/>
  <c r="U24" i="8"/>
  <c r="L25" i="8"/>
  <c r="P25" i="8"/>
  <c r="U25" i="8"/>
  <c r="L26" i="8"/>
  <c r="P26" i="8"/>
  <c r="U26" i="8"/>
  <c r="L27" i="8"/>
  <c r="P27" i="8"/>
  <c r="U27" i="8"/>
  <c r="L28" i="8"/>
  <c r="P28" i="8"/>
  <c r="U28" i="8"/>
  <c r="L29" i="8"/>
  <c r="P29" i="8"/>
  <c r="U29" i="8"/>
  <c r="L30" i="8"/>
  <c r="P30" i="8"/>
  <c r="U30" i="8"/>
  <c r="L31" i="8"/>
  <c r="P31" i="8"/>
  <c r="U31" i="8"/>
  <c r="L32" i="8"/>
  <c r="P32" i="8"/>
  <c r="U32" i="8"/>
  <c r="L33" i="8"/>
  <c r="P33" i="8"/>
  <c r="U33" i="8"/>
  <c r="L34" i="8"/>
  <c r="P34" i="8"/>
  <c r="U34" i="8"/>
  <c r="L35" i="8"/>
  <c r="P35" i="8"/>
  <c r="U35" i="8"/>
  <c r="L36" i="8"/>
  <c r="P36" i="8"/>
  <c r="U36" i="8"/>
  <c r="L38" i="8"/>
  <c r="P38" i="8"/>
  <c r="U38" i="8"/>
  <c r="L39" i="8"/>
  <c r="P39" i="8"/>
  <c r="U39" i="8"/>
  <c r="L40" i="8"/>
  <c r="P40" i="8"/>
  <c r="U40" i="8"/>
  <c r="L42" i="8"/>
  <c r="P42" i="8"/>
  <c r="U42" i="8"/>
  <c r="L43" i="8"/>
  <c r="P43" i="8"/>
  <c r="U43" i="8"/>
  <c r="L12" i="8"/>
  <c r="L11" i="8" s="1"/>
  <c r="K14" i="8"/>
  <c r="M14" i="8"/>
  <c r="M13" i="8" s="1"/>
  <c r="O14" i="8"/>
  <c r="K16" i="8"/>
  <c r="M16" i="8"/>
  <c r="O16" i="8"/>
  <c r="K17" i="8"/>
  <c r="M17" i="8"/>
  <c r="O17" i="8"/>
  <c r="R17" i="8" s="1"/>
  <c r="K18" i="8"/>
  <c r="M18" i="8"/>
  <c r="O18" i="8"/>
  <c r="R18" i="8" s="1"/>
  <c r="K19" i="8"/>
  <c r="N19" i="8" s="1"/>
  <c r="S19" i="8" s="1"/>
  <c r="M19" i="8"/>
  <c r="O19" i="8"/>
  <c r="K20" i="8"/>
  <c r="M20" i="8"/>
  <c r="O20" i="8"/>
  <c r="R20" i="8" s="1"/>
  <c r="K21" i="8"/>
  <c r="M21" i="8"/>
  <c r="O21" i="8"/>
  <c r="R21" i="8" s="1"/>
  <c r="K22" i="8"/>
  <c r="M22" i="8"/>
  <c r="O22" i="8"/>
  <c r="R22" i="8" s="1"/>
  <c r="K23" i="8"/>
  <c r="N23" i="8" s="1"/>
  <c r="S23" i="8" s="1"/>
  <c r="M23" i="8"/>
  <c r="O23" i="8"/>
  <c r="K24" i="8"/>
  <c r="M24" i="8"/>
  <c r="O24" i="8"/>
  <c r="R24" i="8" s="1"/>
  <c r="K25" i="8"/>
  <c r="M25" i="8"/>
  <c r="O25" i="8"/>
  <c r="R25" i="8" s="1"/>
  <c r="K26" i="8"/>
  <c r="M26" i="8"/>
  <c r="O26" i="8"/>
  <c r="R26" i="8" s="1"/>
  <c r="K27" i="8"/>
  <c r="N27" i="8" s="1"/>
  <c r="S27" i="8" s="1"/>
  <c r="M27" i="8"/>
  <c r="O27" i="8"/>
  <c r="R27" i="8" s="1"/>
  <c r="K28" i="8"/>
  <c r="M28" i="8"/>
  <c r="O28" i="8"/>
  <c r="R28" i="8" s="1"/>
  <c r="K29" i="8"/>
  <c r="M29" i="8"/>
  <c r="O29" i="8"/>
  <c r="R29" i="8" s="1"/>
  <c r="K30" i="8"/>
  <c r="M30" i="8"/>
  <c r="O30" i="8"/>
  <c r="R30" i="8" s="1"/>
  <c r="K31" i="8"/>
  <c r="N31" i="8" s="1"/>
  <c r="S31" i="8" s="1"/>
  <c r="M31" i="8"/>
  <c r="O31" i="8"/>
  <c r="R31" i="8" s="1"/>
  <c r="K32" i="8"/>
  <c r="M32" i="8"/>
  <c r="O32" i="8"/>
  <c r="R32" i="8" s="1"/>
  <c r="K33" i="8"/>
  <c r="M33" i="8"/>
  <c r="O33" i="8"/>
  <c r="R33" i="8" s="1"/>
  <c r="K34" i="8"/>
  <c r="M34" i="8"/>
  <c r="O34" i="8"/>
  <c r="R34" i="8" s="1"/>
  <c r="K35" i="8"/>
  <c r="N35" i="8" s="1"/>
  <c r="S35" i="8" s="1"/>
  <c r="M35" i="8"/>
  <c r="O35" i="8"/>
  <c r="R35" i="8" s="1"/>
  <c r="K36" i="8"/>
  <c r="M36" i="8"/>
  <c r="O36" i="8"/>
  <c r="R36" i="8" s="1"/>
  <c r="K38" i="8"/>
  <c r="M38" i="8"/>
  <c r="O38" i="8"/>
  <c r="K39" i="8"/>
  <c r="M39" i="8"/>
  <c r="O39" i="8"/>
  <c r="R39" i="8" s="1"/>
  <c r="K40" i="8"/>
  <c r="N40" i="8" s="1"/>
  <c r="S40" i="8" s="1"/>
  <c r="M40" i="8"/>
  <c r="O40" i="8"/>
  <c r="R40" i="8" s="1"/>
  <c r="K42" i="8"/>
  <c r="M42" i="8"/>
  <c r="O42" i="8"/>
  <c r="R42" i="8" s="1"/>
  <c r="K43" i="8"/>
  <c r="M43" i="8"/>
  <c r="O43" i="8"/>
  <c r="R43" i="8" s="1"/>
  <c r="K12" i="7"/>
  <c r="M12" i="7"/>
  <c r="M11" i="7" s="1"/>
  <c r="O12" i="7"/>
  <c r="Q12" i="7"/>
  <c r="Q11" i="7" s="1"/>
  <c r="Q44" i="7" s="1"/>
  <c r="L14" i="7"/>
  <c r="L13" i="7" s="1"/>
  <c r="P14" i="7"/>
  <c r="P13" i="7" s="1"/>
  <c r="U14" i="7"/>
  <c r="U13" i="7" s="1"/>
  <c r="L16" i="7"/>
  <c r="P16" i="7"/>
  <c r="U16" i="7"/>
  <c r="L17" i="7"/>
  <c r="P17" i="7"/>
  <c r="U17" i="7"/>
  <c r="L18" i="7"/>
  <c r="P18" i="7"/>
  <c r="U18" i="7"/>
  <c r="L19" i="7"/>
  <c r="P19" i="7"/>
  <c r="U19" i="7"/>
  <c r="L20" i="7"/>
  <c r="P20" i="7"/>
  <c r="U20" i="7"/>
  <c r="L21" i="7"/>
  <c r="P21" i="7"/>
  <c r="U21" i="7"/>
  <c r="L22" i="7"/>
  <c r="P22" i="7"/>
  <c r="U22" i="7"/>
  <c r="L23" i="7"/>
  <c r="P23" i="7"/>
  <c r="U23" i="7"/>
  <c r="L24" i="7"/>
  <c r="P24" i="7"/>
  <c r="U24" i="7"/>
  <c r="L25" i="7"/>
  <c r="P25" i="7"/>
  <c r="U25" i="7"/>
  <c r="P26" i="7"/>
  <c r="U26" i="7"/>
  <c r="U27" i="7"/>
  <c r="P28" i="7"/>
  <c r="U28" i="7"/>
  <c r="P29" i="7"/>
  <c r="U29" i="7"/>
  <c r="U30" i="7"/>
  <c r="U31" i="7"/>
  <c r="P32" i="7"/>
  <c r="U32" i="7"/>
  <c r="L33" i="7"/>
  <c r="P33" i="7"/>
  <c r="U33" i="7"/>
  <c r="L34" i="7"/>
  <c r="P34" i="7"/>
  <c r="U34" i="7"/>
  <c r="L35" i="7"/>
  <c r="P35" i="7"/>
  <c r="U35" i="7"/>
  <c r="L36" i="7"/>
  <c r="P36" i="7"/>
  <c r="U36" i="7"/>
  <c r="L38" i="7"/>
  <c r="P38" i="7"/>
  <c r="U38" i="7"/>
  <c r="L39" i="7"/>
  <c r="P39" i="7"/>
  <c r="U39" i="7"/>
  <c r="L40" i="7"/>
  <c r="P40" i="7"/>
  <c r="U40" i="7"/>
  <c r="L42" i="7"/>
  <c r="P42" i="7"/>
  <c r="U42" i="7"/>
  <c r="L43" i="7"/>
  <c r="P43" i="7"/>
  <c r="U43" i="7"/>
  <c r="L12" i="7"/>
  <c r="L11" i="7" s="1"/>
  <c r="K14" i="7"/>
  <c r="M14" i="7"/>
  <c r="M13" i="7" s="1"/>
  <c r="O14" i="7"/>
  <c r="K16" i="7"/>
  <c r="M16" i="7"/>
  <c r="O16" i="7"/>
  <c r="K17" i="7"/>
  <c r="M17" i="7"/>
  <c r="O17" i="7"/>
  <c r="K18" i="7"/>
  <c r="M18" i="7"/>
  <c r="O18" i="7"/>
  <c r="R18" i="7" s="1"/>
  <c r="K19" i="7"/>
  <c r="M19" i="7"/>
  <c r="O19" i="7"/>
  <c r="R19" i="7" s="1"/>
  <c r="K20" i="7"/>
  <c r="M20" i="7"/>
  <c r="O20" i="7"/>
  <c r="R20" i="7" s="1"/>
  <c r="K21" i="7"/>
  <c r="M21" i="7"/>
  <c r="O21" i="7"/>
  <c r="K22" i="7"/>
  <c r="M22" i="7"/>
  <c r="O22" i="7"/>
  <c r="R22" i="7" s="1"/>
  <c r="K23" i="7"/>
  <c r="M23" i="7"/>
  <c r="O23" i="7"/>
  <c r="R23" i="7" s="1"/>
  <c r="K24" i="7"/>
  <c r="M24" i="7"/>
  <c r="O24" i="7"/>
  <c r="R24" i="7" s="1"/>
  <c r="K25" i="7"/>
  <c r="M25" i="7"/>
  <c r="O25" i="7"/>
  <c r="K26" i="7"/>
  <c r="M26" i="7"/>
  <c r="O26" i="7"/>
  <c r="R26" i="7" s="1"/>
  <c r="K27" i="7"/>
  <c r="M27" i="7"/>
  <c r="O27" i="7"/>
  <c r="R27" i="7" s="1"/>
  <c r="K28" i="7"/>
  <c r="M28" i="7"/>
  <c r="O28" i="7"/>
  <c r="R28" i="7" s="1"/>
  <c r="K29" i="7"/>
  <c r="N29" i="7" s="1"/>
  <c r="S29" i="7" s="1"/>
  <c r="M29" i="7"/>
  <c r="O29" i="7"/>
  <c r="K30" i="7"/>
  <c r="M30" i="7"/>
  <c r="O30" i="7"/>
  <c r="R30" i="7" s="1"/>
  <c r="K31" i="7"/>
  <c r="M31" i="7"/>
  <c r="O31" i="7"/>
  <c r="R31" i="7" s="1"/>
  <c r="K32" i="7"/>
  <c r="M32" i="7"/>
  <c r="O32" i="7"/>
  <c r="R32" i="7" s="1"/>
  <c r="K33" i="7"/>
  <c r="N33" i="7" s="1"/>
  <c r="S33" i="7" s="1"/>
  <c r="M33" i="7"/>
  <c r="O33" i="7"/>
  <c r="R33" i="7" s="1"/>
  <c r="K34" i="7"/>
  <c r="M34" i="7"/>
  <c r="O34" i="7"/>
  <c r="R34" i="7" s="1"/>
  <c r="K35" i="7"/>
  <c r="M35" i="7"/>
  <c r="O35" i="7"/>
  <c r="R35" i="7" s="1"/>
  <c r="K36" i="7"/>
  <c r="M36" i="7"/>
  <c r="O36" i="7"/>
  <c r="R36" i="7" s="1"/>
  <c r="K38" i="7"/>
  <c r="M38" i="7"/>
  <c r="O38" i="7"/>
  <c r="K39" i="7"/>
  <c r="M39" i="7"/>
  <c r="O39" i="7"/>
  <c r="R39" i="7" s="1"/>
  <c r="K40" i="7"/>
  <c r="M40" i="7"/>
  <c r="O40" i="7"/>
  <c r="R40" i="7" s="1"/>
  <c r="K42" i="7"/>
  <c r="M42" i="7"/>
  <c r="O42" i="7"/>
  <c r="R42" i="7" s="1"/>
  <c r="K43" i="7"/>
  <c r="N43" i="7" s="1"/>
  <c r="S43" i="7" s="1"/>
  <c r="M43" i="7"/>
  <c r="O43" i="7"/>
  <c r="R43" i="7" s="1"/>
  <c r="Q15" i="6"/>
  <c r="Q44" i="6" s="1"/>
  <c r="U14" i="6"/>
  <c r="U13" i="6" s="1"/>
  <c r="U16" i="6"/>
  <c r="U17" i="6"/>
  <c r="U18" i="6"/>
  <c r="U19" i="6"/>
  <c r="U20" i="6"/>
  <c r="U21" i="6"/>
  <c r="U22" i="6"/>
  <c r="U23" i="6"/>
  <c r="U24" i="6"/>
  <c r="U25" i="6"/>
  <c r="U26" i="6"/>
  <c r="U27" i="6"/>
  <c r="P28" i="6"/>
  <c r="U28" i="6"/>
  <c r="P29" i="6"/>
  <c r="U29" i="6"/>
  <c r="P30" i="6"/>
  <c r="U30" i="6"/>
  <c r="U31" i="6"/>
  <c r="P32" i="6"/>
  <c r="U32" i="6"/>
  <c r="L33" i="6"/>
  <c r="P33" i="6"/>
  <c r="U33" i="6"/>
  <c r="L34" i="6"/>
  <c r="P34" i="6"/>
  <c r="U34" i="6"/>
  <c r="L35" i="6"/>
  <c r="P35" i="6"/>
  <c r="U35" i="6"/>
  <c r="L36" i="6"/>
  <c r="P36" i="6"/>
  <c r="U36" i="6"/>
  <c r="L38" i="6"/>
  <c r="P38" i="6"/>
  <c r="U38" i="6"/>
  <c r="L39" i="6"/>
  <c r="P39" i="6"/>
  <c r="U39" i="6"/>
  <c r="L40" i="6"/>
  <c r="P40" i="6"/>
  <c r="U40" i="6"/>
  <c r="L42" i="6"/>
  <c r="P42" i="6"/>
  <c r="U42" i="6"/>
  <c r="L43" i="6"/>
  <c r="P43" i="6"/>
  <c r="U43" i="6"/>
  <c r="L12" i="6"/>
  <c r="L11" i="6" s="1"/>
  <c r="J13" i="6"/>
  <c r="K14" i="6"/>
  <c r="M14" i="6"/>
  <c r="M13" i="6" s="1"/>
  <c r="O14" i="6"/>
  <c r="J15" i="6"/>
  <c r="K16" i="6"/>
  <c r="M16" i="6"/>
  <c r="O16" i="6"/>
  <c r="K17" i="6"/>
  <c r="M17" i="6"/>
  <c r="O17" i="6"/>
  <c r="R17" i="6" s="1"/>
  <c r="K18" i="6"/>
  <c r="M18" i="6"/>
  <c r="O18" i="6"/>
  <c r="R18" i="6" s="1"/>
  <c r="K19" i="6"/>
  <c r="N19" i="6" s="1"/>
  <c r="S19" i="6" s="1"/>
  <c r="M19" i="6"/>
  <c r="O19" i="6"/>
  <c r="R19" i="6" s="1"/>
  <c r="K20" i="6"/>
  <c r="M20" i="6"/>
  <c r="O20" i="6"/>
  <c r="R20" i="6" s="1"/>
  <c r="K21" i="6"/>
  <c r="M21" i="6"/>
  <c r="O21" i="6"/>
  <c r="R21" i="6" s="1"/>
  <c r="K22" i="6"/>
  <c r="M22" i="6"/>
  <c r="O22" i="6"/>
  <c r="R22" i="6" s="1"/>
  <c r="K23" i="6"/>
  <c r="N23" i="6" s="1"/>
  <c r="S23" i="6" s="1"/>
  <c r="M23" i="6"/>
  <c r="O23" i="6"/>
  <c r="R23" i="6" s="1"/>
  <c r="K24" i="6"/>
  <c r="M24" i="6"/>
  <c r="O24" i="6"/>
  <c r="R24" i="6" s="1"/>
  <c r="K25" i="6"/>
  <c r="M25" i="6"/>
  <c r="O25" i="6"/>
  <c r="R25" i="6" s="1"/>
  <c r="K26" i="6"/>
  <c r="M26" i="6"/>
  <c r="O26" i="6"/>
  <c r="R26" i="6" s="1"/>
  <c r="K27" i="6"/>
  <c r="N27" i="6" s="1"/>
  <c r="S27" i="6" s="1"/>
  <c r="M27" i="6"/>
  <c r="O27" i="6"/>
  <c r="R27" i="6" s="1"/>
  <c r="K28" i="6"/>
  <c r="M28" i="6"/>
  <c r="O28" i="6"/>
  <c r="R28" i="6" s="1"/>
  <c r="K29" i="6"/>
  <c r="M29" i="6"/>
  <c r="O29" i="6"/>
  <c r="R29" i="6" s="1"/>
  <c r="K30" i="6"/>
  <c r="M30" i="6"/>
  <c r="O30" i="6"/>
  <c r="R30" i="6" s="1"/>
  <c r="K31" i="6"/>
  <c r="N31" i="6" s="1"/>
  <c r="S31" i="6" s="1"/>
  <c r="M31" i="6"/>
  <c r="O31" i="6"/>
  <c r="R31" i="6" s="1"/>
  <c r="K32" i="6"/>
  <c r="M32" i="6"/>
  <c r="O32" i="6"/>
  <c r="K33" i="6"/>
  <c r="M33" i="6"/>
  <c r="O33" i="6"/>
  <c r="R33" i="6" s="1"/>
  <c r="K34" i="6"/>
  <c r="M34" i="6"/>
  <c r="O34" i="6"/>
  <c r="R34" i="6" s="1"/>
  <c r="K35" i="6"/>
  <c r="N35" i="6" s="1"/>
  <c r="S35" i="6" s="1"/>
  <c r="M35" i="6"/>
  <c r="O35" i="6"/>
  <c r="R35" i="6" s="1"/>
  <c r="K36" i="6"/>
  <c r="M36" i="6"/>
  <c r="O36" i="6"/>
  <c r="K38" i="6"/>
  <c r="M38" i="6"/>
  <c r="O38" i="6"/>
  <c r="K39" i="6"/>
  <c r="M39" i="6"/>
  <c r="O39" i="6"/>
  <c r="R39" i="6" s="1"/>
  <c r="K40" i="6"/>
  <c r="N40" i="6" s="1"/>
  <c r="S40" i="6" s="1"/>
  <c r="M40" i="6"/>
  <c r="O40" i="6"/>
  <c r="R40" i="6" s="1"/>
  <c r="K42" i="6"/>
  <c r="M42" i="6"/>
  <c r="O42" i="6"/>
  <c r="K43" i="6"/>
  <c r="M43" i="6"/>
  <c r="O43" i="6"/>
  <c r="R43" i="6" s="1"/>
  <c r="K12" i="5"/>
  <c r="M12" i="5"/>
  <c r="M11" i="5" s="1"/>
  <c r="O12" i="5"/>
  <c r="Q12" i="5"/>
  <c r="Q11" i="5" s="1"/>
  <c r="L14" i="5"/>
  <c r="L13" i="5" s="1"/>
  <c r="P14" i="5"/>
  <c r="P13" i="5" s="1"/>
  <c r="U14" i="5"/>
  <c r="U13" i="5" s="1"/>
  <c r="L16" i="5"/>
  <c r="P16" i="5"/>
  <c r="U16" i="5"/>
  <c r="L17" i="5"/>
  <c r="P17" i="5"/>
  <c r="U17" i="5"/>
  <c r="L18" i="5"/>
  <c r="P18" i="5"/>
  <c r="U18" i="5"/>
  <c r="P19" i="5"/>
  <c r="U19" i="5"/>
  <c r="L20" i="5"/>
  <c r="P20" i="5"/>
  <c r="U20" i="5"/>
  <c r="P21" i="5"/>
  <c r="U21" i="5"/>
  <c r="P22" i="5"/>
  <c r="U22" i="5"/>
  <c r="P23" i="5"/>
  <c r="U23" i="5"/>
  <c r="P24" i="5"/>
  <c r="U24" i="5"/>
  <c r="P25" i="5"/>
  <c r="U25" i="5"/>
  <c r="U26" i="5"/>
  <c r="U27" i="5"/>
  <c r="U28" i="5"/>
  <c r="U29" i="5"/>
  <c r="U30" i="5"/>
  <c r="U31" i="5"/>
  <c r="P32" i="5"/>
  <c r="U32" i="5"/>
  <c r="L33" i="5"/>
  <c r="P33" i="5"/>
  <c r="U33" i="5"/>
  <c r="L34" i="5"/>
  <c r="P34" i="5"/>
  <c r="U34" i="5"/>
  <c r="L35" i="5"/>
  <c r="P35" i="5"/>
  <c r="U35" i="5"/>
  <c r="L36" i="5"/>
  <c r="P36" i="5"/>
  <c r="U36" i="5"/>
  <c r="L38" i="5"/>
  <c r="P38" i="5"/>
  <c r="U38" i="5"/>
  <c r="L39" i="5"/>
  <c r="P39" i="5"/>
  <c r="U39" i="5"/>
  <c r="L40" i="5"/>
  <c r="P40" i="5"/>
  <c r="U40" i="5"/>
  <c r="L42" i="5"/>
  <c r="P42" i="5"/>
  <c r="U42" i="5"/>
  <c r="L43" i="5"/>
  <c r="P43" i="5"/>
  <c r="U43" i="5"/>
  <c r="L12" i="5"/>
  <c r="L11" i="5" s="1"/>
  <c r="K14" i="5"/>
  <c r="M14" i="5"/>
  <c r="M13" i="5" s="1"/>
  <c r="O14" i="5"/>
  <c r="K16" i="5"/>
  <c r="M16" i="5"/>
  <c r="O16" i="5"/>
  <c r="K17" i="5"/>
  <c r="M17" i="5"/>
  <c r="O17" i="5"/>
  <c r="K18" i="5"/>
  <c r="M18" i="5"/>
  <c r="O18" i="5"/>
  <c r="R18" i="5" s="1"/>
  <c r="K19" i="5"/>
  <c r="M19" i="5"/>
  <c r="O19" i="5"/>
  <c r="K20" i="5"/>
  <c r="M20" i="5"/>
  <c r="O20" i="5"/>
  <c r="K21" i="5"/>
  <c r="M21" i="5"/>
  <c r="O21" i="5"/>
  <c r="K22" i="5"/>
  <c r="M22" i="5"/>
  <c r="O22" i="5"/>
  <c r="K23" i="5"/>
  <c r="M23" i="5"/>
  <c r="O23" i="5"/>
  <c r="K24" i="5"/>
  <c r="M24" i="5"/>
  <c r="O24" i="5"/>
  <c r="K25" i="5"/>
  <c r="M25" i="5"/>
  <c r="O25" i="5"/>
  <c r="K26" i="5"/>
  <c r="M26" i="5"/>
  <c r="O26" i="5"/>
  <c r="R26" i="5" s="1"/>
  <c r="K27" i="5"/>
  <c r="M27" i="5"/>
  <c r="O27" i="5"/>
  <c r="R27" i="5" s="1"/>
  <c r="K28" i="5"/>
  <c r="M28" i="5"/>
  <c r="O28" i="5"/>
  <c r="R28" i="5" s="1"/>
  <c r="K29" i="5"/>
  <c r="M29" i="5"/>
  <c r="O29" i="5"/>
  <c r="K30" i="5"/>
  <c r="M30" i="5"/>
  <c r="O30" i="5"/>
  <c r="K31" i="5"/>
  <c r="M31" i="5"/>
  <c r="O31" i="5"/>
  <c r="K32" i="5"/>
  <c r="M32" i="5"/>
  <c r="O32" i="5"/>
  <c r="R32" i="5" s="1"/>
  <c r="K33" i="5"/>
  <c r="M33" i="5"/>
  <c r="O33" i="5"/>
  <c r="K34" i="5"/>
  <c r="M34" i="5"/>
  <c r="O34" i="5"/>
  <c r="K35" i="5"/>
  <c r="M35" i="5"/>
  <c r="O35" i="5"/>
  <c r="K36" i="5"/>
  <c r="M36" i="5"/>
  <c r="O36" i="5"/>
  <c r="R36" i="5" s="1"/>
  <c r="K38" i="5"/>
  <c r="M38" i="5"/>
  <c r="O38" i="5"/>
  <c r="K39" i="5"/>
  <c r="M39" i="5"/>
  <c r="O39" i="5"/>
  <c r="K40" i="5"/>
  <c r="M40" i="5"/>
  <c r="O40" i="5"/>
  <c r="K42" i="5"/>
  <c r="M42" i="5"/>
  <c r="O42" i="5"/>
  <c r="R42" i="5" s="1"/>
  <c r="K43" i="5"/>
  <c r="M43" i="5"/>
  <c r="O43" i="5"/>
  <c r="K12" i="4"/>
  <c r="M12" i="4"/>
  <c r="M11" i="4" s="1"/>
  <c r="O12" i="4"/>
  <c r="Q12" i="4"/>
  <c r="Q11" i="4" s="1"/>
  <c r="Q45" i="4" s="1"/>
  <c r="L14" i="4"/>
  <c r="L13" i="4" s="1"/>
  <c r="P14" i="4"/>
  <c r="P13" i="4" s="1"/>
  <c r="U14" i="4"/>
  <c r="U13" i="4" s="1"/>
  <c r="L16" i="4"/>
  <c r="P16" i="4"/>
  <c r="U16" i="4"/>
  <c r="L17" i="4"/>
  <c r="P17" i="4"/>
  <c r="U17" i="4"/>
  <c r="L18" i="4"/>
  <c r="P18" i="4"/>
  <c r="U18" i="4"/>
  <c r="L19" i="4"/>
  <c r="P19" i="4"/>
  <c r="U19" i="4"/>
  <c r="L20" i="4"/>
  <c r="P20" i="4"/>
  <c r="U20" i="4"/>
  <c r="L21" i="4"/>
  <c r="P21" i="4"/>
  <c r="U21" i="4"/>
  <c r="L22" i="4"/>
  <c r="P22" i="4"/>
  <c r="U22" i="4"/>
  <c r="L23" i="4"/>
  <c r="P23" i="4"/>
  <c r="U23" i="4"/>
  <c r="L24" i="4"/>
  <c r="P24" i="4"/>
  <c r="U24" i="4"/>
  <c r="L25" i="4"/>
  <c r="P25" i="4"/>
  <c r="U25" i="4"/>
  <c r="L26" i="4"/>
  <c r="P26" i="4"/>
  <c r="U26" i="4"/>
  <c r="L27" i="4"/>
  <c r="P27" i="4"/>
  <c r="U27" i="4"/>
  <c r="L28" i="4"/>
  <c r="P28" i="4"/>
  <c r="U28" i="4"/>
  <c r="L29" i="4"/>
  <c r="P29" i="4"/>
  <c r="U29" i="4"/>
  <c r="L30" i="4"/>
  <c r="P30" i="4"/>
  <c r="U30" i="4"/>
  <c r="L31" i="4"/>
  <c r="P31" i="4"/>
  <c r="U31" i="4"/>
  <c r="L32" i="4"/>
  <c r="P32" i="4"/>
  <c r="U32" i="4"/>
  <c r="L33" i="4"/>
  <c r="P33" i="4"/>
  <c r="U33" i="4"/>
  <c r="L34" i="4"/>
  <c r="P34" i="4"/>
  <c r="U34" i="4"/>
  <c r="L35" i="4"/>
  <c r="P35" i="4"/>
  <c r="U35" i="4"/>
  <c r="L36" i="4"/>
  <c r="P36" i="4"/>
  <c r="U36" i="4"/>
  <c r="L38" i="4"/>
  <c r="P38" i="4"/>
  <c r="U38" i="4"/>
  <c r="L39" i="4"/>
  <c r="P39" i="4"/>
  <c r="U39" i="4"/>
  <c r="L40" i="4"/>
  <c r="P40" i="4"/>
  <c r="U40" i="4"/>
  <c r="L42" i="4"/>
  <c r="P42" i="4"/>
  <c r="U42" i="4"/>
  <c r="L43" i="4"/>
  <c r="P43" i="4"/>
  <c r="U43" i="4"/>
  <c r="L12" i="4"/>
  <c r="L11" i="4" s="1"/>
  <c r="K14" i="4"/>
  <c r="M14" i="4"/>
  <c r="M13" i="4" s="1"/>
  <c r="O14" i="4"/>
  <c r="K16" i="4"/>
  <c r="M16" i="4"/>
  <c r="O16" i="4"/>
  <c r="K17" i="4"/>
  <c r="M17" i="4"/>
  <c r="O17" i="4"/>
  <c r="R17" i="4" s="1"/>
  <c r="K18" i="4"/>
  <c r="M18" i="4"/>
  <c r="O18" i="4"/>
  <c r="K19" i="4"/>
  <c r="N19" i="4" s="1"/>
  <c r="S19" i="4" s="1"/>
  <c r="M19" i="4"/>
  <c r="O19" i="4"/>
  <c r="R19" i="4" s="1"/>
  <c r="K20" i="4"/>
  <c r="M20" i="4"/>
  <c r="O20" i="4"/>
  <c r="R20" i="4" s="1"/>
  <c r="K21" i="4"/>
  <c r="M21" i="4"/>
  <c r="O21" i="4"/>
  <c r="R21" i="4" s="1"/>
  <c r="K22" i="4"/>
  <c r="M22" i="4"/>
  <c r="O22" i="4"/>
  <c r="K23" i="4"/>
  <c r="N23" i="4" s="1"/>
  <c r="S23" i="4" s="1"/>
  <c r="M23" i="4"/>
  <c r="O23" i="4"/>
  <c r="R23" i="4" s="1"/>
  <c r="K24" i="4"/>
  <c r="M24" i="4"/>
  <c r="O24" i="4"/>
  <c r="R24" i="4" s="1"/>
  <c r="K25" i="4"/>
  <c r="M25" i="4"/>
  <c r="O25" i="4"/>
  <c r="R25" i="4" s="1"/>
  <c r="K26" i="4"/>
  <c r="M26" i="4"/>
  <c r="O26" i="4"/>
  <c r="K27" i="4"/>
  <c r="N27" i="4" s="1"/>
  <c r="S27" i="4" s="1"/>
  <c r="M27" i="4"/>
  <c r="O27" i="4"/>
  <c r="R27" i="4" s="1"/>
  <c r="K28" i="4"/>
  <c r="M28" i="4"/>
  <c r="O28" i="4"/>
  <c r="R28" i="4" s="1"/>
  <c r="K29" i="4"/>
  <c r="M29" i="4"/>
  <c r="O29" i="4"/>
  <c r="R29" i="4" s="1"/>
  <c r="K30" i="4"/>
  <c r="M30" i="4"/>
  <c r="O30" i="4"/>
  <c r="K31" i="4"/>
  <c r="N31" i="4" s="1"/>
  <c r="S31" i="4" s="1"/>
  <c r="M31" i="4"/>
  <c r="O31" i="4"/>
  <c r="R31" i="4" s="1"/>
  <c r="K32" i="4"/>
  <c r="M32" i="4"/>
  <c r="O32" i="4"/>
  <c r="R32" i="4" s="1"/>
  <c r="K33" i="4"/>
  <c r="M33" i="4"/>
  <c r="O33" i="4"/>
  <c r="R33" i="4" s="1"/>
  <c r="K34" i="4"/>
  <c r="M34" i="4"/>
  <c r="O34" i="4"/>
  <c r="K35" i="4"/>
  <c r="N35" i="4" s="1"/>
  <c r="S35" i="4" s="1"/>
  <c r="M35" i="4"/>
  <c r="O35" i="4"/>
  <c r="R35" i="4" s="1"/>
  <c r="K36" i="4"/>
  <c r="M36" i="4"/>
  <c r="O36" i="4"/>
  <c r="R36" i="4" s="1"/>
  <c r="K38" i="4"/>
  <c r="M38" i="4"/>
  <c r="O38" i="4"/>
  <c r="K39" i="4"/>
  <c r="M39" i="4"/>
  <c r="O39" i="4"/>
  <c r="K40" i="4"/>
  <c r="N40" i="4" s="1"/>
  <c r="S40" i="4" s="1"/>
  <c r="M40" i="4"/>
  <c r="O40" i="4"/>
  <c r="R40" i="4" s="1"/>
  <c r="K42" i="4"/>
  <c r="M42" i="4"/>
  <c r="O42" i="4"/>
  <c r="R42" i="4" s="1"/>
  <c r="K43" i="4"/>
  <c r="M43" i="4"/>
  <c r="O43" i="4"/>
  <c r="R43" i="4" s="1"/>
  <c r="L12" i="3"/>
  <c r="N12" i="3"/>
  <c r="N11" i="3" s="1"/>
  <c r="P12" i="3"/>
  <c r="R12" i="3"/>
  <c r="R11" i="3" s="1"/>
  <c r="R45" i="3" s="1"/>
  <c r="M14" i="3"/>
  <c r="M13" i="3" s="1"/>
  <c r="Q14" i="3"/>
  <c r="Q13" i="3" s="1"/>
  <c r="V14" i="3"/>
  <c r="M16" i="3"/>
  <c r="Q16" i="3"/>
  <c r="V16" i="3"/>
  <c r="M17" i="3"/>
  <c r="Q17" i="3"/>
  <c r="V17" i="3"/>
  <c r="M18" i="3"/>
  <c r="Q18" i="3"/>
  <c r="V18" i="3"/>
  <c r="M19" i="3"/>
  <c r="Q19" i="3"/>
  <c r="V19" i="3"/>
  <c r="M20" i="3"/>
  <c r="Q20" i="3"/>
  <c r="V20" i="3"/>
  <c r="M21" i="3"/>
  <c r="Q21" i="3"/>
  <c r="V21" i="3"/>
  <c r="M22" i="3"/>
  <c r="Q22" i="3"/>
  <c r="V22" i="3"/>
  <c r="M23" i="3"/>
  <c r="Q23" i="3"/>
  <c r="V23" i="3"/>
  <c r="M24" i="3"/>
  <c r="Q24" i="3"/>
  <c r="V24" i="3"/>
  <c r="M25" i="3"/>
  <c r="Q25" i="3"/>
  <c r="V25" i="3"/>
  <c r="M26" i="3"/>
  <c r="Q26" i="3"/>
  <c r="V26" i="3"/>
  <c r="M27" i="3"/>
  <c r="Q27" i="3"/>
  <c r="V27" i="3"/>
  <c r="M28" i="3"/>
  <c r="Q28" i="3"/>
  <c r="V28" i="3"/>
  <c r="M29" i="3"/>
  <c r="Q29" i="3"/>
  <c r="V29" i="3"/>
  <c r="M30" i="3"/>
  <c r="Q30" i="3"/>
  <c r="V30" i="3"/>
  <c r="M31" i="3"/>
  <c r="Q31" i="3"/>
  <c r="V31" i="3"/>
  <c r="M32" i="3"/>
  <c r="Q32" i="3"/>
  <c r="V32" i="3"/>
  <c r="M33" i="3"/>
  <c r="Q33" i="3"/>
  <c r="V33" i="3"/>
  <c r="M34" i="3"/>
  <c r="Q34" i="3"/>
  <c r="V34" i="3"/>
  <c r="M35" i="3"/>
  <c r="Q35" i="3"/>
  <c r="V35" i="3"/>
  <c r="M36" i="3"/>
  <c r="Q36" i="3"/>
  <c r="V36" i="3"/>
  <c r="M38" i="3"/>
  <c r="Q38" i="3"/>
  <c r="V38" i="3"/>
  <c r="M39" i="3"/>
  <c r="Q39" i="3"/>
  <c r="V39" i="3"/>
  <c r="M40" i="3"/>
  <c r="Q40" i="3"/>
  <c r="V40" i="3"/>
  <c r="M42" i="3"/>
  <c r="Q42" i="3"/>
  <c r="V42" i="3"/>
  <c r="M43" i="3"/>
  <c r="Q43" i="3"/>
  <c r="V43" i="3"/>
  <c r="M12" i="3"/>
  <c r="M11" i="3" s="1"/>
  <c r="L14" i="3"/>
  <c r="N14" i="3"/>
  <c r="N13" i="3" s="1"/>
  <c r="P14" i="3"/>
  <c r="L16" i="3"/>
  <c r="N16" i="3"/>
  <c r="P16" i="3"/>
  <c r="L17" i="3"/>
  <c r="O17" i="3" s="1"/>
  <c r="T17" i="3" s="1"/>
  <c r="N17" i="3"/>
  <c r="P17" i="3"/>
  <c r="L18" i="3"/>
  <c r="N18" i="3"/>
  <c r="P18" i="3"/>
  <c r="S18" i="3" s="1"/>
  <c r="L19" i="3"/>
  <c r="N19" i="3"/>
  <c r="P19" i="3"/>
  <c r="S19" i="3" s="1"/>
  <c r="L20" i="3"/>
  <c r="N20" i="3"/>
  <c r="P20" i="3"/>
  <c r="S20" i="3" s="1"/>
  <c r="L21" i="3"/>
  <c r="O21" i="3" s="1"/>
  <c r="T21" i="3" s="1"/>
  <c r="N21" i="3"/>
  <c r="P21" i="3"/>
  <c r="L22" i="3"/>
  <c r="N22" i="3"/>
  <c r="P22" i="3"/>
  <c r="S22" i="3" s="1"/>
  <c r="L23" i="3"/>
  <c r="N23" i="3"/>
  <c r="P23" i="3"/>
  <c r="S23" i="3" s="1"/>
  <c r="L24" i="3"/>
  <c r="N24" i="3"/>
  <c r="P24" i="3"/>
  <c r="S24" i="3" s="1"/>
  <c r="L25" i="3"/>
  <c r="O25" i="3" s="1"/>
  <c r="T25" i="3" s="1"/>
  <c r="N25" i="3"/>
  <c r="P25" i="3"/>
  <c r="L26" i="3"/>
  <c r="N26" i="3"/>
  <c r="P26" i="3"/>
  <c r="S26" i="3" s="1"/>
  <c r="L27" i="3"/>
  <c r="N27" i="3"/>
  <c r="P27" i="3"/>
  <c r="S27" i="3" s="1"/>
  <c r="L28" i="3"/>
  <c r="N28" i="3"/>
  <c r="P28" i="3"/>
  <c r="S28" i="3" s="1"/>
  <c r="L29" i="3"/>
  <c r="O29" i="3" s="1"/>
  <c r="T29" i="3" s="1"/>
  <c r="N29" i="3"/>
  <c r="P29" i="3"/>
  <c r="L30" i="3"/>
  <c r="N30" i="3"/>
  <c r="P30" i="3"/>
  <c r="S30" i="3" s="1"/>
  <c r="L31" i="3"/>
  <c r="N31" i="3"/>
  <c r="P31" i="3"/>
  <c r="S31" i="3" s="1"/>
  <c r="L32" i="3"/>
  <c r="N32" i="3"/>
  <c r="P32" i="3"/>
  <c r="S32" i="3" s="1"/>
  <c r="L33" i="3"/>
  <c r="O33" i="3" s="1"/>
  <c r="T33" i="3" s="1"/>
  <c r="N33" i="3"/>
  <c r="P33" i="3"/>
  <c r="L34" i="3"/>
  <c r="N34" i="3"/>
  <c r="P34" i="3"/>
  <c r="S34" i="3" s="1"/>
  <c r="L35" i="3"/>
  <c r="N35" i="3"/>
  <c r="P35" i="3"/>
  <c r="S35" i="3" s="1"/>
  <c r="L36" i="3"/>
  <c r="N36" i="3"/>
  <c r="P36" i="3"/>
  <c r="S36" i="3" s="1"/>
  <c r="L38" i="3"/>
  <c r="N38" i="3"/>
  <c r="P38" i="3"/>
  <c r="L39" i="3"/>
  <c r="N39" i="3"/>
  <c r="P39" i="3"/>
  <c r="S39" i="3" s="1"/>
  <c r="L40" i="3"/>
  <c r="N40" i="3"/>
  <c r="P40" i="3"/>
  <c r="S40" i="3" s="1"/>
  <c r="L42" i="3"/>
  <c r="N42" i="3"/>
  <c r="P42" i="3"/>
  <c r="S42" i="3" s="1"/>
  <c r="L43" i="3"/>
  <c r="N43" i="3"/>
  <c r="P43" i="3"/>
  <c r="L12" i="2"/>
  <c r="N12" i="2"/>
  <c r="N11" i="2" s="1"/>
  <c r="P12" i="2"/>
  <c r="R12" i="2"/>
  <c r="R11" i="2" s="1"/>
  <c r="R45" i="2" s="1"/>
  <c r="M14" i="2"/>
  <c r="M13" i="2" s="1"/>
  <c r="Q14" i="2"/>
  <c r="Q13" i="2" s="1"/>
  <c r="V14" i="2"/>
  <c r="M16" i="2"/>
  <c r="Q16" i="2"/>
  <c r="V16" i="2"/>
  <c r="M17" i="2"/>
  <c r="Q17" i="2"/>
  <c r="V17" i="2"/>
  <c r="M18" i="2"/>
  <c r="Q18" i="2"/>
  <c r="V18" i="2"/>
  <c r="M19" i="2"/>
  <c r="Q19" i="2"/>
  <c r="V19" i="2"/>
  <c r="M20" i="2"/>
  <c r="Q20" i="2"/>
  <c r="V20" i="2"/>
  <c r="M21" i="2"/>
  <c r="Q21" i="2"/>
  <c r="V21" i="2"/>
  <c r="M22" i="2"/>
  <c r="Q22" i="2"/>
  <c r="V22" i="2"/>
  <c r="M23" i="2"/>
  <c r="Q23" i="2"/>
  <c r="V23" i="2"/>
  <c r="M24" i="2"/>
  <c r="Q24" i="2"/>
  <c r="V24" i="2"/>
  <c r="M25" i="2"/>
  <c r="Q25" i="2"/>
  <c r="V25" i="2"/>
  <c r="M26" i="2"/>
  <c r="Q26" i="2"/>
  <c r="V26" i="2"/>
  <c r="M27" i="2"/>
  <c r="Q27" i="2"/>
  <c r="V27" i="2"/>
  <c r="M28" i="2"/>
  <c r="Q28" i="2"/>
  <c r="V28" i="2"/>
  <c r="M29" i="2"/>
  <c r="Q29" i="2"/>
  <c r="V29" i="2"/>
  <c r="M30" i="2"/>
  <c r="Q30" i="2"/>
  <c r="V30" i="2"/>
  <c r="M31" i="2"/>
  <c r="Q31" i="2"/>
  <c r="V31" i="2"/>
  <c r="M32" i="2"/>
  <c r="Q32" i="2"/>
  <c r="V32" i="2"/>
  <c r="M33" i="2"/>
  <c r="Q33" i="2"/>
  <c r="V33" i="2"/>
  <c r="M34" i="2"/>
  <c r="Q34" i="2"/>
  <c r="V34" i="2"/>
  <c r="M35" i="2"/>
  <c r="Q35" i="2"/>
  <c r="V35" i="2"/>
  <c r="M36" i="2"/>
  <c r="Q36" i="2"/>
  <c r="V36" i="2"/>
  <c r="M38" i="2"/>
  <c r="Q38" i="2"/>
  <c r="V38" i="2"/>
  <c r="M39" i="2"/>
  <c r="Q39" i="2"/>
  <c r="V39" i="2"/>
  <c r="M40" i="2"/>
  <c r="Q40" i="2"/>
  <c r="V40" i="2"/>
  <c r="M41" i="2"/>
  <c r="Q41" i="2"/>
  <c r="V41" i="2"/>
  <c r="M42" i="2"/>
  <c r="Q42" i="2"/>
  <c r="V42" i="2"/>
  <c r="M43" i="2"/>
  <c r="Q43" i="2"/>
  <c r="V43" i="2"/>
  <c r="M12" i="2"/>
  <c r="M11" i="2" s="1"/>
  <c r="L14" i="2"/>
  <c r="N14" i="2"/>
  <c r="N13" i="2" s="1"/>
  <c r="P14" i="2"/>
  <c r="L16" i="2"/>
  <c r="N16" i="2"/>
  <c r="P16" i="2"/>
  <c r="L17" i="2"/>
  <c r="N17" i="2"/>
  <c r="P17" i="2"/>
  <c r="S17" i="2" s="1"/>
  <c r="L18" i="2"/>
  <c r="N18" i="2"/>
  <c r="P18" i="2"/>
  <c r="S18" i="2" s="1"/>
  <c r="L19" i="2"/>
  <c r="O19" i="2" s="1"/>
  <c r="T19" i="2" s="1"/>
  <c r="N19" i="2"/>
  <c r="P19" i="2"/>
  <c r="S19" i="2" s="1"/>
  <c r="L20" i="2"/>
  <c r="N20" i="2"/>
  <c r="P20" i="2"/>
  <c r="L21" i="2"/>
  <c r="N21" i="2"/>
  <c r="P21" i="2"/>
  <c r="S21" i="2" s="1"/>
  <c r="L22" i="2"/>
  <c r="N22" i="2"/>
  <c r="P22" i="2"/>
  <c r="S22" i="2" s="1"/>
  <c r="L23" i="2"/>
  <c r="O23" i="2" s="1"/>
  <c r="T23" i="2" s="1"/>
  <c r="N23" i="2"/>
  <c r="P23" i="2"/>
  <c r="S23" i="2" s="1"/>
  <c r="L24" i="2"/>
  <c r="N24" i="2"/>
  <c r="P24" i="2"/>
  <c r="L25" i="2"/>
  <c r="N25" i="2"/>
  <c r="P25" i="2"/>
  <c r="S25" i="2" s="1"/>
  <c r="L26" i="2"/>
  <c r="N26" i="2"/>
  <c r="P26" i="2"/>
  <c r="S26" i="2" s="1"/>
  <c r="L27" i="2"/>
  <c r="O27" i="2" s="1"/>
  <c r="T27" i="2" s="1"/>
  <c r="N27" i="2"/>
  <c r="P27" i="2"/>
  <c r="S27" i="2" s="1"/>
  <c r="L28" i="2"/>
  <c r="N28" i="2"/>
  <c r="P28" i="2"/>
  <c r="L29" i="2"/>
  <c r="N29" i="2"/>
  <c r="P29" i="2"/>
  <c r="S29" i="2" s="1"/>
  <c r="L30" i="2"/>
  <c r="N30" i="2"/>
  <c r="P30" i="2"/>
  <c r="S30" i="2" s="1"/>
  <c r="L31" i="2"/>
  <c r="O31" i="2" s="1"/>
  <c r="T31" i="2" s="1"/>
  <c r="N31" i="2"/>
  <c r="P31" i="2"/>
  <c r="S31" i="2" s="1"/>
  <c r="L32" i="2"/>
  <c r="N32" i="2"/>
  <c r="P32" i="2"/>
  <c r="L33" i="2"/>
  <c r="N33" i="2"/>
  <c r="P33" i="2"/>
  <c r="S33" i="2" s="1"/>
  <c r="L34" i="2"/>
  <c r="N34" i="2"/>
  <c r="P34" i="2"/>
  <c r="S34" i="2" s="1"/>
  <c r="L35" i="2"/>
  <c r="O35" i="2" s="1"/>
  <c r="T35" i="2" s="1"/>
  <c r="N35" i="2"/>
  <c r="P35" i="2"/>
  <c r="S35" i="2" s="1"/>
  <c r="L36" i="2"/>
  <c r="N36" i="2"/>
  <c r="P36" i="2"/>
  <c r="L38" i="2"/>
  <c r="N38" i="2"/>
  <c r="P38" i="2"/>
  <c r="L39" i="2"/>
  <c r="N39" i="2"/>
  <c r="P39" i="2"/>
  <c r="S39" i="2" s="1"/>
  <c r="L40" i="2"/>
  <c r="O40" i="2" s="1"/>
  <c r="T40" i="2" s="1"/>
  <c r="N40" i="2"/>
  <c r="P40" i="2"/>
  <c r="S40" i="2" s="1"/>
  <c r="L41" i="2"/>
  <c r="N41" i="2"/>
  <c r="P41" i="2"/>
  <c r="L42" i="2"/>
  <c r="N42" i="2"/>
  <c r="P42" i="2"/>
  <c r="S42" i="2" s="1"/>
  <c r="L43" i="2"/>
  <c r="N43" i="2"/>
  <c r="P43" i="2"/>
  <c r="S43" i="2" s="1"/>
  <c r="P36" i="1"/>
  <c r="U45" i="1"/>
  <c r="R36" i="1"/>
  <c r="N36" i="1"/>
  <c r="Q42" i="1"/>
  <c r="Q41" i="1"/>
  <c r="Q43" i="1"/>
  <c r="O36" i="1"/>
  <c r="T36" i="1" s="1"/>
  <c r="Q36" i="1"/>
  <c r="S36" i="1" s="1"/>
  <c r="K45" i="1"/>
  <c r="M16" i="1"/>
  <c r="M17" i="1"/>
  <c r="M18" i="1"/>
  <c r="M21" i="1"/>
  <c r="M22" i="1"/>
  <c r="M23" i="1"/>
  <c r="M24" i="1"/>
  <c r="M25" i="1"/>
  <c r="M26" i="1"/>
  <c r="M27" i="1"/>
  <c r="M35" i="1"/>
  <c r="E45" i="1"/>
  <c r="G45" i="1"/>
  <c r="Q16" i="1"/>
  <c r="Q17" i="1"/>
  <c r="Q18" i="1"/>
  <c r="Q21" i="1"/>
  <c r="Q22" i="1"/>
  <c r="Q23" i="1"/>
  <c r="Q24" i="1"/>
  <c r="Q25" i="1"/>
  <c r="Q26" i="1"/>
  <c r="Q27" i="1"/>
  <c r="Q35" i="1"/>
  <c r="M41" i="1"/>
  <c r="M42" i="1"/>
  <c r="M43" i="1"/>
  <c r="L12" i="1"/>
  <c r="N12" i="1"/>
  <c r="N11" i="1" s="1"/>
  <c r="P12" i="1"/>
  <c r="R12" i="1"/>
  <c r="R11" i="1" s="1"/>
  <c r="M14" i="1"/>
  <c r="M13" i="1" s="1"/>
  <c r="Q14" i="1"/>
  <c r="Q13" i="1" s="1"/>
  <c r="V17" i="1"/>
  <c r="V18" i="1"/>
  <c r="L19" i="1"/>
  <c r="N19" i="1"/>
  <c r="P19" i="1"/>
  <c r="R19" i="1"/>
  <c r="R15" i="1" s="1"/>
  <c r="L20" i="1"/>
  <c r="N20" i="1"/>
  <c r="P20" i="1"/>
  <c r="R20" i="1"/>
  <c r="V21" i="1"/>
  <c r="V22" i="1"/>
  <c r="V23" i="1"/>
  <c r="V24" i="1"/>
  <c r="V25" i="1"/>
  <c r="V26" i="1"/>
  <c r="V27" i="1"/>
  <c r="L28" i="1"/>
  <c r="N28" i="1"/>
  <c r="P28" i="1"/>
  <c r="R28" i="1"/>
  <c r="L29" i="1"/>
  <c r="N29" i="1"/>
  <c r="P29" i="1"/>
  <c r="R29" i="1"/>
  <c r="L30" i="1"/>
  <c r="N30" i="1"/>
  <c r="P30" i="1"/>
  <c r="R30" i="1"/>
  <c r="L31" i="1"/>
  <c r="N31" i="1"/>
  <c r="P31" i="1"/>
  <c r="R31" i="1"/>
  <c r="L32" i="1"/>
  <c r="N32" i="1"/>
  <c r="P32" i="1"/>
  <c r="R32" i="1"/>
  <c r="L33" i="1"/>
  <c r="N33" i="1"/>
  <c r="P33" i="1"/>
  <c r="R33" i="1"/>
  <c r="L34" i="1"/>
  <c r="N34" i="1"/>
  <c r="P34" i="1"/>
  <c r="R34" i="1"/>
  <c r="V35" i="1"/>
  <c r="L38" i="1"/>
  <c r="N38" i="1"/>
  <c r="P38" i="1"/>
  <c r="R38" i="1"/>
  <c r="L39" i="1"/>
  <c r="N39" i="1"/>
  <c r="P39" i="1"/>
  <c r="R39" i="1"/>
  <c r="L40" i="1"/>
  <c r="N40" i="1"/>
  <c r="P40" i="1"/>
  <c r="R40" i="1"/>
  <c r="V41" i="1"/>
  <c r="V37" i="1" s="1"/>
  <c r="V42" i="1"/>
  <c r="V43" i="1"/>
  <c r="M12" i="1"/>
  <c r="M11" i="1" s="1"/>
  <c r="L14" i="1"/>
  <c r="N14" i="1"/>
  <c r="N13" i="1" s="1"/>
  <c r="P14" i="1"/>
  <c r="L16" i="1"/>
  <c r="N16" i="1"/>
  <c r="P16" i="1"/>
  <c r="L17" i="1"/>
  <c r="N17" i="1"/>
  <c r="P17" i="1"/>
  <c r="S17" i="1" s="1"/>
  <c r="L18" i="1"/>
  <c r="N18" i="1"/>
  <c r="P18" i="1"/>
  <c r="M19" i="1"/>
  <c r="M20" i="1"/>
  <c r="L21" i="1"/>
  <c r="N21" i="1"/>
  <c r="P21" i="1"/>
  <c r="S21" i="1" s="1"/>
  <c r="L22" i="1"/>
  <c r="N22" i="1"/>
  <c r="P22" i="1"/>
  <c r="L23" i="1"/>
  <c r="N23" i="1"/>
  <c r="P23" i="1"/>
  <c r="S23" i="1" s="1"/>
  <c r="L24" i="1"/>
  <c r="N24" i="1"/>
  <c r="P24" i="1"/>
  <c r="L25" i="1"/>
  <c r="N25" i="1"/>
  <c r="P25" i="1"/>
  <c r="S25" i="1" s="1"/>
  <c r="L26" i="1"/>
  <c r="N26" i="1"/>
  <c r="P26" i="1"/>
  <c r="L27" i="1"/>
  <c r="N27" i="1"/>
  <c r="P27" i="1"/>
  <c r="S27" i="1" s="1"/>
  <c r="M28" i="1"/>
  <c r="M29" i="1"/>
  <c r="M30" i="1"/>
  <c r="M31" i="1"/>
  <c r="M32" i="1"/>
  <c r="M33" i="1"/>
  <c r="M34" i="1"/>
  <c r="L35" i="1"/>
  <c r="N35" i="1"/>
  <c r="P35" i="1"/>
  <c r="S35" i="1" s="1"/>
  <c r="D37" i="1"/>
  <c r="D45" i="1" s="1"/>
  <c r="M38" i="1"/>
  <c r="M39" i="1"/>
  <c r="M40" i="1"/>
  <c r="L41" i="1"/>
  <c r="N41" i="1"/>
  <c r="P41" i="1"/>
  <c r="S41" i="1" s="1"/>
  <c r="L42" i="1"/>
  <c r="N42" i="1"/>
  <c r="P42" i="1"/>
  <c r="S42" i="1" s="1"/>
  <c r="L43" i="1"/>
  <c r="N43" i="1"/>
  <c r="P43" i="1"/>
  <c r="R30" i="5" l="1"/>
  <c r="R17" i="5"/>
  <c r="R31" i="5"/>
  <c r="J45" i="5"/>
  <c r="R29" i="5"/>
  <c r="R25" i="5"/>
  <c r="Q45" i="5"/>
  <c r="N42" i="5"/>
  <c r="S42" i="5" s="1"/>
  <c r="N36" i="5"/>
  <c r="S36" i="5" s="1"/>
  <c r="N32" i="5"/>
  <c r="S32" i="5" s="1"/>
  <c r="N28" i="5"/>
  <c r="S28" i="5" s="1"/>
  <c r="N24" i="5"/>
  <c r="S24" i="5" s="1"/>
  <c r="N20" i="5"/>
  <c r="S20" i="5" s="1"/>
  <c r="R23" i="5"/>
  <c r="R19" i="5"/>
  <c r="R22" i="5"/>
  <c r="R40" i="5"/>
  <c r="R39" i="5"/>
  <c r="R34" i="5"/>
  <c r="R43" i="5"/>
  <c r="R33" i="5"/>
  <c r="R21" i="5"/>
  <c r="R35" i="5"/>
  <c r="D45" i="5"/>
  <c r="L15" i="1"/>
  <c r="N15" i="2"/>
  <c r="V37" i="3"/>
  <c r="Y33" i="3"/>
  <c r="Z33" i="3" s="1"/>
  <c r="Y29" i="3"/>
  <c r="Z29" i="3" s="1"/>
  <c r="Y25" i="3"/>
  <c r="Z25" i="3" s="1"/>
  <c r="Y21" i="3"/>
  <c r="Z21" i="3" s="1"/>
  <c r="Y17" i="3"/>
  <c r="Z17" i="3" s="1"/>
  <c r="Q15" i="3"/>
  <c r="P37" i="4"/>
  <c r="R12" i="6"/>
  <c r="R11" i="6" s="1"/>
  <c r="O11" i="6"/>
  <c r="V13" i="1"/>
  <c r="Q15" i="1"/>
  <c r="L15" i="2"/>
  <c r="Y29" i="2"/>
  <c r="Z29" i="2" s="1"/>
  <c r="Y21" i="2"/>
  <c r="Z21" i="2" s="1"/>
  <c r="Q15" i="2"/>
  <c r="P15" i="3"/>
  <c r="M15" i="3"/>
  <c r="O37" i="4"/>
  <c r="L37" i="4"/>
  <c r="N25" i="7"/>
  <c r="S25" i="7" s="1"/>
  <c r="N21" i="7"/>
  <c r="S21" i="7" s="1"/>
  <c r="N17" i="7"/>
  <c r="S17" i="7" s="1"/>
  <c r="N29" i="9"/>
  <c r="S29" i="9" s="1"/>
  <c r="N25" i="9"/>
  <c r="S25" i="9" s="1"/>
  <c r="N21" i="9"/>
  <c r="S21" i="9" s="1"/>
  <c r="N17" i="9"/>
  <c r="S17" i="9" s="1"/>
  <c r="N42" i="10"/>
  <c r="S42" i="10" s="1"/>
  <c r="N36" i="10"/>
  <c r="S36" i="10" s="1"/>
  <c r="N32" i="10"/>
  <c r="S32" i="10" s="1"/>
  <c r="N28" i="10"/>
  <c r="S28" i="10" s="1"/>
  <c r="N24" i="10"/>
  <c r="S24" i="10" s="1"/>
  <c r="N20" i="10"/>
  <c r="S20" i="10" s="1"/>
  <c r="P15" i="1"/>
  <c r="M15" i="1"/>
  <c r="O42" i="2"/>
  <c r="T42" i="2" s="1"/>
  <c r="O33" i="2"/>
  <c r="T33" i="2" s="1"/>
  <c r="O29" i="2"/>
  <c r="T29" i="2" s="1"/>
  <c r="O25" i="2"/>
  <c r="T25" i="2" s="1"/>
  <c r="O21" i="2"/>
  <c r="T21" i="2" s="1"/>
  <c r="O17" i="2"/>
  <c r="T17" i="2" s="1"/>
  <c r="M15" i="2"/>
  <c r="S43" i="3"/>
  <c r="O40" i="3"/>
  <c r="T40" i="3" s="1"/>
  <c r="O35" i="3"/>
  <c r="T35" i="3" s="1"/>
  <c r="S33" i="3"/>
  <c r="O31" i="3"/>
  <c r="T31" i="3" s="1"/>
  <c r="S29" i="3"/>
  <c r="O27" i="3"/>
  <c r="T27" i="3" s="1"/>
  <c r="S25" i="3"/>
  <c r="O23" i="3"/>
  <c r="T23" i="3" s="1"/>
  <c r="S21" i="3"/>
  <c r="O19" i="3"/>
  <c r="T19" i="3" s="1"/>
  <c r="S17" i="3"/>
  <c r="N15" i="3"/>
  <c r="Y40" i="3"/>
  <c r="Z40" i="3" s="1"/>
  <c r="Y35" i="3"/>
  <c r="Z35" i="3" s="1"/>
  <c r="Y31" i="3"/>
  <c r="Z31" i="3" s="1"/>
  <c r="Y27" i="3"/>
  <c r="Z27" i="3" s="1"/>
  <c r="Y23" i="3"/>
  <c r="Z23" i="3" s="1"/>
  <c r="Y19" i="3"/>
  <c r="Z19" i="3" s="1"/>
  <c r="V13" i="3"/>
  <c r="R39" i="4"/>
  <c r="M37" i="4"/>
  <c r="R34" i="4"/>
  <c r="R30" i="4"/>
  <c r="R26" i="4"/>
  <c r="R22" i="4"/>
  <c r="R18" i="4"/>
  <c r="N43" i="6"/>
  <c r="S43" i="6" s="1"/>
  <c r="N33" i="6"/>
  <c r="S33" i="6" s="1"/>
  <c r="N29" i="6"/>
  <c r="S29" i="6" s="1"/>
  <c r="N25" i="6"/>
  <c r="S25" i="6" s="1"/>
  <c r="N21" i="6"/>
  <c r="S21" i="6" s="1"/>
  <c r="N17" i="6"/>
  <c r="S17" i="6" s="1"/>
  <c r="J44" i="6"/>
  <c r="L15" i="6"/>
  <c r="N43" i="8"/>
  <c r="S43" i="8" s="1"/>
  <c r="N33" i="8"/>
  <c r="S33" i="8" s="1"/>
  <c r="N29" i="8"/>
  <c r="S29" i="8" s="1"/>
  <c r="N25" i="8"/>
  <c r="S25" i="8" s="1"/>
  <c r="R23" i="8"/>
  <c r="N21" i="8"/>
  <c r="S21" i="8" s="1"/>
  <c r="R19" i="8"/>
  <c r="N17" i="8"/>
  <c r="S17" i="8" s="1"/>
  <c r="R19" i="10"/>
  <c r="N43" i="11"/>
  <c r="S43" i="11" s="1"/>
  <c r="N33" i="11"/>
  <c r="S33" i="11" s="1"/>
  <c r="N29" i="11"/>
  <c r="S29" i="11" s="1"/>
  <c r="N25" i="11"/>
  <c r="S25" i="11" s="1"/>
  <c r="N21" i="11"/>
  <c r="S21" i="11" s="1"/>
  <c r="N17" i="11"/>
  <c r="S17" i="11" s="1"/>
  <c r="N39" i="12"/>
  <c r="S39" i="12" s="1"/>
  <c r="N34" i="12"/>
  <c r="S34" i="12" s="1"/>
  <c r="N30" i="12"/>
  <c r="S30" i="12" s="1"/>
  <c r="N26" i="12"/>
  <c r="S26" i="12" s="1"/>
  <c r="N22" i="12"/>
  <c r="S22" i="12" s="1"/>
  <c r="N18" i="12"/>
  <c r="S18" i="12" s="1"/>
  <c r="Y36" i="1"/>
  <c r="Z36" i="1" s="1"/>
  <c r="N15" i="1"/>
  <c r="Y21" i="1"/>
  <c r="Z21" i="1" s="1"/>
  <c r="S41" i="2"/>
  <c r="S36" i="2"/>
  <c r="S32" i="2"/>
  <c r="S28" i="2"/>
  <c r="S24" i="2"/>
  <c r="S20" i="2"/>
  <c r="P15" i="2"/>
  <c r="Y40" i="2"/>
  <c r="Z40" i="2" s="1"/>
  <c r="Y35" i="2"/>
  <c r="Z35" i="2" s="1"/>
  <c r="Y31" i="2"/>
  <c r="Z31" i="2" s="1"/>
  <c r="Y27" i="2"/>
  <c r="Z27" i="2" s="1"/>
  <c r="Y23" i="2"/>
  <c r="Z23" i="2" s="1"/>
  <c r="Y19" i="2"/>
  <c r="Z19" i="2" s="1"/>
  <c r="V13" i="2"/>
  <c r="O42" i="3"/>
  <c r="T42" i="3" s="1"/>
  <c r="N37" i="3"/>
  <c r="L15" i="3"/>
  <c r="Y36" i="3"/>
  <c r="Z36" i="3" s="1"/>
  <c r="Y20" i="3"/>
  <c r="Z20" i="3" s="1"/>
  <c r="N43" i="4"/>
  <c r="S43" i="4" s="1"/>
  <c r="K37" i="4"/>
  <c r="N33" i="4"/>
  <c r="S33" i="4" s="1"/>
  <c r="N29" i="4"/>
  <c r="S29" i="4" s="1"/>
  <c r="N25" i="4"/>
  <c r="S25" i="4" s="1"/>
  <c r="N21" i="4"/>
  <c r="S21" i="4" s="1"/>
  <c r="N17" i="4"/>
  <c r="S17" i="4" s="1"/>
  <c r="U37" i="4"/>
  <c r="N39" i="5"/>
  <c r="S39" i="5" s="1"/>
  <c r="N34" i="5"/>
  <c r="S34" i="5" s="1"/>
  <c r="N30" i="5"/>
  <c r="S30" i="5" s="1"/>
  <c r="N26" i="5"/>
  <c r="S26" i="5" s="1"/>
  <c r="R24" i="5"/>
  <c r="N22" i="5"/>
  <c r="S22" i="5" s="1"/>
  <c r="R20" i="5"/>
  <c r="N18" i="5"/>
  <c r="S18" i="5" s="1"/>
  <c r="R42" i="6"/>
  <c r="R36" i="6"/>
  <c r="R32" i="6"/>
  <c r="P15" i="6"/>
  <c r="N40" i="7"/>
  <c r="S40" i="7" s="1"/>
  <c r="N35" i="7"/>
  <c r="S35" i="7" s="1"/>
  <c r="N31" i="7"/>
  <c r="S31" i="7" s="1"/>
  <c r="R29" i="7"/>
  <c r="N27" i="7"/>
  <c r="S27" i="7" s="1"/>
  <c r="R25" i="7"/>
  <c r="N23" i="7"/>
  <c r="S23" i="7" s="1"/>
  <c r="R21" i="7"/>
  <c r="N19" i="7"/>
  <c r="S19" i="7" s="1"/>
  <c r="R17" i="7"/>
  <c r="N40" i="9"/>
  <c r="S40" i="9" s="1"/>
  <c r="N35" i="9"/>
  <c r="S35" i="9" s="1"/>
  <c r="N31" i="9"/>
  <c r="S31" i="9" s="1"/>
  <c r="N27" i="9"/>
  <c r="S27" i="9" s="1"/>
  <c r="N23" i="9"/>
  <c r="S23" i="9" s="1"/>
  <c r="R21" i="9"/>
  <c r="N19" i="9"/>
  <c r="S19" i="9" s="1"/>
  <c r="N39" i="10"/>
  <c r="S39" i="10" s="1"/>
  <c r="R36" i="10"/>
  <c r="N34" i="10"/>
  <c r="S34" i="10" s="1"/>
  <c r="R32" i="10"/>
  <c r="N30" i="10"/>
  <c r="S30" i="10" s="1"/>
  <c r="R28" i="10"/>
  <c r="N26" i="10"/>
  <c r="S26" i="10" s="1"/>
  <c r="R24" i="10"/>
  <c r="N22" i="10"/>
  <c r="S22" i="10" s="1"/>
  <c r="R20" i="10"/>
  <c r="N18" i="10"/>
  <c r="S18" i="10" s="1"/>
  <c r="R29" i="12"/>
  <c r="R21" i="12"/>
  <c r="Y16" i="1"/>
  <c r="V15" i="1"/>
  <c r="V15" i="3"/>
  <c r="V37" i="2"/>
  <c r="V15" i="2"/>
  <c r="R38" i="12"/>
  <c r="R37" i="12" s="1"/>
  <c r="O37" i="12"/>
  <c r="N38" i="12"/>
  <c r="K37" i="12"/>
  <c r="R14" i="12"/>
  <c r="R13" i="12" s="1"/>
  <c r="O13" i="12"/>
  <c r="N14" i="12"/>
  <c r="K13" i="12"/>
  <c r="R12" i="12"/>
  <c r="R11" i="12" s="1"/>
  <c r="O11" i="12"/>
  <c r="N12" i="12"/>
  <c r="N11" i="12" s="1"/>
  <c r="K11" i="12"/>
  <c r="N43" i="12"/>
  <c r="S43" i="12" s="1"/>
  <c r="N40" i="12"/>
  <c r="S40" i="12" s="1"/>
  <c r="N35" i="12"/>
  <c r="S35" i="12" s="1"/>
  <c r="N33" i="12"/>
  <c r="S33" i="12" s="1"/>
  <c r="N31" i="12"/>
  <c r="S31" i="12" s="1"/>
  <c r="N29" i="12"/>
  <c r="S29" i="12" s="1"/>
  <c r="N27" i="12"/>
  <c r="S27" i="12" s="1"/>
  <c r="N25" i="12"/>
  <c r="S25" i="12" s="1"/>
  <c r="N23" i="12"/>
  <c r="S23" i="12" s="1"/>
  <c r="N21" i="12"/>
  <c r="S21" i="12" s="1"/>
  <c r="N19" i="12"/>
  <c r="S19" i="12" s="1"/>
  <c r="N17" i="12"/>
  <c r="S17" i="12" s="1"/>
  <c r="M15" i="12"/>
  <c r="U37" i="12"/>
  <c r="L37" i="12"/>
  <c r="P15" i="12"/>
  <c r="P44" i="12" s="1"/>
  <c r="R16" i="12"/>
  <c r="R15" i="12" s="1"/>
  <c r="O15" i="12"/>
  <c r="N16" i="12"/>
  <c r="K15" i="12"/>
  <c r="M37" i="12"/>
  <c r="P37" i="12"/>
  <c r="U15" i="12"/>
  <c r="L15" i="12"/>
  <c r="L44" i="12" s="1"/>
  <c r="M44" i="12"/>
  <c r="R38" i="11"/>
  <c r="O37" i="11"/>
  <c r="N38" i="11"/>
  <c r="K37" i="11"/>
  <c r="R14" i="11"/>
  <c r="R13" i="11" s="1"/>
  <c r="O13" i="11"/>
  <c r="N14" i="11"/>
  <c r="K13" i="11"/>
  <c r="R12" i="11"/>
  <c r="R11" i="11" s="1"/>
  <c r="O11" i="11"/>
  <c r="N12" i="11"/>
  <c r="N11" i="11" s="1"/>
  <c r="K11" i="11"/>
  <c r="R16" i="11"/>
  <c r="O15" i="11"/>
  <c r="N16" i="11"/>
  <c r="K15" i="11"/>
  <c r="M15" i="11"/>
  <c r="U37" i="11"/>
  <c r="L37" i="11"/>
  <c r="P15" i="11"/>
  <c r="P44" i="11" s="1"/>
  <c r="R42" i="11"/>
  <c r="N42" i="11"/>
  <c r="S42" i="11" s="1"/>
  <c r="R39" i="11"/>
  <c r="N39" i="11"/>
  <c r="S39" i="11" s="1"/>
  <c r="M37" i="11"/>
  <c r="R36" i="11"/>
  <c r="N36" i="11"/>
  <c r="S36" i="11" s="1"/>
  <c r="R34" i="11"/>
  <c r="N34" i="11"/>
  <c r="S34" i="11" s="1"/>
  <c r="R32" i="11"/>
  <c r="N32" i="11"/>
  <c r="S32" i="11" s="1"/>
  <c r="R30" i="11"/>
  <c r="N30" i="11"/>
  <c r="S30" i="11" s="1"/>
  <c r="R28" i="11"/>
  <c r="N28" i="11"/>
  <c r="S28" i="11" s="1"/>
  <c r="R26" i="11"/>
  <c r="N26" i="11"/>
  <c r="S26" i="11" s="1"/>
  <c r="R24" i="11"/>
  <c r="N24" i="11"/>
  <c r="S24" i="11" s="1"/>
  <c r="R22" i="11"/>
  <c r="N22" i="11"/>
  <c r="S22" i="11" s="1"/>
  <c r="R20" i="11"/>
  <c r="N20" i="11"/>
  <c r="S20" i="11" s="1"/>
  <c r="R18" i="11"/>
  <c r="N18" i="11"/>
  <c r="S18" i="11" s="1"/>
  <c r="P37" i="11"/>
  <c r="U15" i="11"/>
  <c r="U44" i="11" s="1"/>
  <c r="L15" i="11"/>
  <c r="M44" i="11"/>
  <c r="R16" i="10"/>
  <c r="O15" i="10"/>
  <c r="N16" i="10"/>
  <c r="K15" i="10"/>
  <c r="R12" i="10"/>
  <c r="R11" i="10" s="1"/>
  <c r="O11" i="10"/>
  <c r="N12" i="10"/>
  <c r="N11" i="10" s="1"/>
  <c r="K11" i="10"/>
  <c r="M37" i="10"/>
  <c r="P37" i="10"/>
  <c r="P15" i="10"/>
  <c r="R38" i="10"/>
  <c r="R37" i="10" s="1"/>
  <c r="O37" i="10"/>
  <c r="N38" i="10"/>
  <c r="K37" i="10"/>
  <c r="R14" i="10"/>
  <c r="R13" i="10" s="1"/>
  <c r="O13" i="10"/>
  <c r="N14" i="10"/>
  <c r="K13" i="10"/>
  <c r="N43" i="10"/>
  <c r="S43" i="10" s="1"/>
  <c r="N40" i="10"/>
  <c r="S40" i="10" s="1"/>
  <c r="N35" i="10"/>
  <c r="S35" i="10" s="1"/>
  <c r="N33" i="10"/>
  <c r="S33" i="10" s="1"/>
  <c r="N31" i="10"/>
  <c r="S31" i="10" s="1"/>
  <c r="N29" i="10"/>
  <c r="S29" i="10" s="1"/>
  <c r="N27" i="10"/>
  <c r="S27" i="10" s="1"/>
  <c r="N25" i="10"/>
  <c r="S25" i="10" s="1"/>
  <c r="N23" i="10"/>
  <c r="S23" i="10" s="1"/>
  <c r="N21" i="10"/>
  <c r="S21" i="10" s="1"/>
  <c r="N19" i="10"/>
  <c r="S19" i="10" s="1"/>
  <c r="N17" i="10"/>
  <c r="S17" i="10" s="1"/>
  <c r="M15" i="10"/>
  <c r="M44" i="10" s="1"/>
  <c r="U37" i="10"/>
  <c r="L37" i="10"/>
  <c r="U15" i="10"/>
  <c r="U44" i="10" s="1"/>
  <c r="L15" i="10"/>
  <c r="R38" i="9"/>
  <c r="R37" i="9" s="1"/>
  <c r="O37" i="9"/>
  <c r="N38" i="9"/>
  <c r="K37" i="9"/>
  <c r="R14" i="9"/>
  <c r="R13" i="9" s="1"/>
  <c r="O13" i="9"/>
  <c r="N14" i="9"/>
  <c r="K13" i="9"/>
  <c r="M15" i="9"/>
  <c r="U37" i="9"/>
  <c r="L37" i="9"/>
  <c r="L15" i="9"/>
  <c r="P15" i="9"/>
  <c r="U15" i="9"/>
  <c r="U44" i="9" s="1"/>
  <c r="N12" i="9"/>
  <c r="N11" i="9" s="1"/>
  <c r="R16" i="9"/>
  <c r="R15" i="9" s="1"/>
  <c r="O15" i="9"/>
  <c r="N16" i="9"/>
  <c r="K15" i="9"/>
  <c r="R12" i="9"/>
  <c r="R11" i="9" s="1"/>
  <c r="R44" i="9" s="1"/>
  <c r="O11" i="9"/>
  <c r="N42" i="9"/>
  <c r="S42" i="9" s="1"/>
  <c r="N39" i="9"/>
  <c r="S39" i="9" s="1"/>
  <c r="M37" i="9"/>
  <c r="M44" i="9" s="1"/>
  <c r="N36" i="9"/>
  <c r="S36" i="9" s="1"/>
  <c r="N34" i="9"/>
  <c r="S34" i="9" s="1"/>
  <c r="N32" i="9"/>
  <c r="S32" i="9" s="1"/>
  <c r="N30" i="9"/>
  <c r="S30" i="9" s="1"/>
  <c r="N28" i="9"/>
  <c r="S28" i="9" s="1"/>
  <c r="N26" i="9"/>
  <c r="S26" i="9" s="1"/>
  <c r="N24" i="9"/>
  <c r="S24" i="9" s="1"/>
  <c r="N22" i="9"/>
  <c r="S22" i="9" s="1"/>
  <c r="N20" i="9"/>
  <c r="S20" i="9" s="1"/>
  <c r="N18" i="9"/>
  <c r="S18" i="9" s="1"/>
  <c r="L44" i="9"/>
  <c r="P37" i="9"/>
  <c r="R38" i="8"/>
  <c r="R37" i="8" s="1"/>
  <c r="O37" i="8"/>
  <c r="N38" i="8"/>
  <c r="K37" i="8"/>
  <c r="R14" i="8"/>
  <c r="R13" i="8" s="1"/>
  <c r="O13" i="8"/>
  <c r="N14" i="8"/>
  <c r="K13" i="8"/>
  <c r="R12" i="8"/>
  <c r="R11" i="8" s="1"/>
  <c r="O11" i="8"/>
  <c r="N12" i="8"/>
  <c r="N11" i="8" s="1"/>
  <c r="K11" i="8"/>
  <c r="M15" i="8"/>
  <c r="U37" i="8"/>
  <c r="L37" i="8"/>
  <c r="P15" i="8"/>
  <c r="R16" i="8"/>
  <c r="R15" i="8" s="1"/>
  <c r="O15" i="8"/>
  <c r="N16" i="8"/>
  <c r="K15" i="8"/>
  <c r="N42" i="8"/>
  <c r="S42" i="8" s="1"/>
  <c r="N39" i="8"/>
  <c r="S39" i="8" s="1"/>
  <c r="M37" i="8"/>
  <c r="M44" i="8" s="1"/>
  <c r="N36" i="8"/>
  <c r="S36" i="8" s="1"/>
  <c r="N34" i="8"/>
  <c r="S34" i="8" s="1"/>
  <c r="N32" i="8"/>
  <c r="S32" i="8" s="1"/>
  <c r="N30" i="8"/>
  <c r="S30" i="8" s="1"/>
  <c r="N28" i="8"/>
  <c r="S28" i="8" s="1"/>
  <c r="N26" i="8"/>
  <c r="S26" i="8" s="1"/>
  <c r="N24" i="8"/>
  <c r="S24" i="8" s="1"/>
  <c r="N22" i="8"/>
  <c r="S22" i="8" s="1"/>
  <c r="N20" i="8"/>
  <c r="S20" i="8" s="1"/>
  <c r="N18" i="8"/>
  <c r="S18" i="8" s="1"/>
  <c r="P37" i="8"/>
  <c r="U15" i="8"/>
  <c r="L15" i="8"/>
  <c r="L44" i="8" s="1"/>
  <c r="R38" i="7"/>
  <c r="R37" i="7" s="1"/>
  <c r="O37" i="7"/>
  <c r="N38" i="7"/>
  <c r="K37" i="7"/>
  <c r="R14" i="7"/>
  <c r="R13" i="7" s="1"/>
  <c r="O13" i="7"/>
  <c r="N14" i="7"/>
  <c r="K13" i="7"/>
  <c r="R12" i="7"/>
  <c r="R11" i="7" s="1"/>
  <c r="O11" i="7"/>
  <c r="N12" i="7"/>
  <c r="N11" i="7" s="1"/>
  <c r="K11" i="7"/>
  <c r="M15" i="7"/>
  <c r="U37" i="7"/>
  <c r="L37" i="7"/>
  <c r="P15" i="7"/>
  <c r="R16" i="7"/>
  <c r="R15" i="7" s="1"/>
  <c r="O15" i="7"/>
  <c r="N16" i="7"/>
  <c r="K15" i="7"/>
  <c r="N42" i="7"/>
  <c r="S42" i="7" s="1"/>
  <c r="N39" i="7"/>
  <c r="S39" i="7" s="1"/>
  <c r="M37" i="7"/>
  <c r="N36" i="7"/>
  <c r="S36" i="7" s="1"/>
  <c r="N34" i="7"/>
  <c r="S34" i="7" s="1"/>
  <c r="N32" i="7"/>
  <c r="S32" i="7" s="1"/>
  <c r="N30" i="7"/>
  <c r="S30" i="7" s="1"/>
  <c r="N28" i="7"/>
  <c r="S28" i="7" s="1"/>
  <c r="N26" i="7"/>
  <c r="S26" i="7" s="1"/>
  <c r="N24" i="7"/>
  <c r="S24" i="7" s="1"/>
  <c r="N22" i="7"/>
  <c r="S22" i="7" s="1"/>
  <c r="N20" i="7"/>
  <c r="S20" i="7" s="1"/>
  <c r="N18" i="7"/>
  <c r="S18" i="7" s="1"/>
  <c r="P37" i="7"/>
  <c r="U15" i="7"/>
  <c r="U44" i="7" s="1"/>
  <c r="L15" i="7"/>
  <c r="R38" i="6"/>
  <c r="R37" i="6" s="1"/>
  <c r="O37" i="6"/>
  <c r="N38" i="6"/>
  <c r="K37" i="6"/>
  <c r="M15" i="6"/>
  <c r="U37" i="6"/>
  <c r="L37" i="6"/>
  <c r="L44" i="6" s="1"/>
  <c r="N12" i="6"/>
  <c r="N11" i="6" s="1"/>
  <c r="R16" i="6"/>
  <c r="R15" i="6" s="1"/>
  <c r="O15" i="6"/>
  <c r="N16" i="6"/>
  <c r="K15" i="6"/>
  <c r="R14" i="6"/>
  <c r="R13" i="6" s="1"/>
  <c r="R44" i="6" s="1"/>
  <c r="O13" i="6"/>
  <c r="O44" i="6" s="1"/>
  <c r="N14" i="6"/>
  <c r="K13" i="6"/>
  <c r="K44" i="6" s="1"/>
  <c r="N42" i="6"/>
  <c r="S42" i="6" s="1"/>
  <c r="N39" i="6"/>
  <c r="S39" i="6" s="1"/>
  <c r="M37" i="6"/>
  <c r="N36" i="6"/>
  <c r="S36" i="6" s="1"/>
  <c r="N34" i="6"/>
  <c r="S34" i="6" s="1"/>
  <c r="N32" i="6"/>
  <c r="S32" i="6" s="1"/>
  <c r="N30" i="6"/>
  <c r="S30" i="6" s="1"/>
  <c r="N28" i="6"/>
  <c r="S28" i="6" s="1"/>
  <c r="N26" i="6"/>
  <c r="S26" i="6" s="1"/>
  <c r="N24" i="6"/>
  <c r="S24" i="6" s="1"/>
  <c r="N22" i="6"/>
  <c r="S22" i="6" s="1"/>
  <c r="N20" i="6"/>
  <c r="S20" i="6" s="1"/>
  <c r="N18" i="6"/>
  <c r="S18" i="6" s="1"/>
  <c r="P37" i="6"/>
  <c r="P44" i="6" s="1"/>
  <c r="U15" i="6"/>
  <c r="R16" i="5"/>
  <c r="O15" i="5"/>
  <c r="N16" i="5"/>
  <c r="K15" i="5"/>
  <c r="R12" i="5"/>
  <c r="R11" i="5" s="1"/>
  <c r="O11" i="5"/>
  <c r="N12" i="5"/>
  <c r="N11" i="5" s="1"/>
  <c r="K11" i="5"/>
  <c r="M37" i="5"/>
  <c r="P37" i="5"/>
  <c r="P15" i="5"/>
  <c r="R38" i="5"/>
  <c r="O37" i="5"/>
  <c r="N38" i="5"/>
  <c r="K37" i="5"/>
  <c r="R14" i="5"/>
  <c r="R13" i="5" s="1"/>
  <c r="O13" i="5"/>
  <c r="N14" i="5"/>
  <c r="K13" i="5"/>
  <c r="N43" i="5"/>
  <c r="S43" i="5" s="1"/>
  <c r="N40" i="5"/>
  <c r="S40" i="5" s="1"/>
  <c r="N35" i="5"/>
  <c r="S35" i="5" s="1"/>
  <c r="N33" i="5"/>
  <c r="S33" i="5" s="1"/>
  <c r="N31" i="5"/>
  <c r="S31" i="5" s="1"/>
  <c r="N29" i="5"/>
  <c r="S29" i="5" s="1"/>
  <c r="N27" i="5"/>
  <c r="S27" i="5" s="1"/>
  <c r="N25" i="5"/>
  <c r="S25" i="5" s="1"/>
  <c r="N23" i="5"/>
  <c r="S23" i="5" s="1"/>
  <c r="N21" i="5"/>
  <c r="S21" i="5" s="1"/>
  <c r="N19" i="5"/>
  <c r="S19" i="5" s="1"/>
  <c r="N17" i="5"/>
  <c r="S17" i="5" s="1"/>
  <c r="M15" i="5"/>
  <c r="U37" i="5"/>
  <c r="L37" i="5"/>
  <c r="U15" i="5"/>
  <c r="L15" i="5"/>
  <c r="R38" i="4"/>
  <c r="R37" i="4" s="1"/>
  <c r="N38" i="4"/>
  <c r="R14" i="4"/>
  <c r="R13" i="4" s="1"/>
  <c r="O13" i="4"/>
  <c r="N14" i="4"/>
  <c r="K13" i="4"/>
  <c r="R12" i="4"/>
  <c r="R11" i="4" s="1"/>
  <c r="O11" i="4"/>
  <c r="N12" i="4"/>
  <c r="N11" i="4" s="1"/>
  <c r="K11" i="4"/>
  <c r="M15" i="4"/>
  <c r="P15" i="4"/>
  <c r="P45" i="4" s="1"/>
  <c r="R16" i="4"/>
  <c r="R15" i="4" s="1"/>
  <c r="O15" i="4"/>
  <c r="N16" i="4"/>
  <c r="K15" i="4"/>
  <c r="N42" i="4"/>
  <c r="S42" i="4" s="1"/>
  <c r="N39" i="4"/>
  <c r="S39" i="4" s="1"/>
  <c r="N36" i="4"/>
  <c r="S36" i="4" s="1"/>
  <c r="N34" i="4"/>
  <c r="S34" i="4" s="1"/>
  <c r="N32" i="4"/>
  <c r="S32" i="4" s="1"/>
  <c r="N30" i="4"/>
  <c r="S30" i="4" s="1"/>
  <c r="N28" i="4"/>
  <c r="S28" i="4" s="1"/>
  <c r="N26" i="4"/>
  <c r="S26" i="4" s="1"/>
  <c r="N24" i="4"/>
  <c r="S24" i="4" s="1"/>
  <c r="N22" i="4"/>
  <c r="S22" i="4" s="1"/>
  <c r="N20" i="4"/>
  <c r="S20" i="4" s="1"/>
  <c r="N18" i="4"/>
  <c r="S18" i="4" s="1"/>
  <c r="U15" i="4"/>
  <c r="U45" i="4" s="1"/>
  <c r="L15" i="4"/>
  <c r="L45" i="4" s="1"/>
  <c r="M45" i="4"/>
  <c r="S38" i="3"/>
  <c r="S37" i="3" s="1"/>
  <c r="P37" i="3"/>
  <c r="O38" i="3"/>
  <c r="Y38" i="3" s="1"/>
  <c r="L37" i="3"/>
  <c r="S14" i="3"/>
  <c r="S13" i="3" s="1"/>
  <c r="P13" i="3"/>
  <c r="O14" i="3"/>
  <c r="Y14" i="3" s="1"/>
  <c r="L13" i="3"/>
  <c r="Q37" i="3"/>
  <c r="S16" i="3"/>
  <c r="S15" i="3" s="1"/>
  <c r="O16" i="3"/>
  <c r="S12" i="3"/>
  <c r="S11" i="3" s="1"/>
  <c r="P11" i="3"/>
  <c r="O12" i="3"/>
  <c r="O11" i="3" s="1"/>
  <c r="L11" i="3"/>
  <c r="O43" i="3"/>
  <c r="T43" i="3" s="1"/>
  <c r="O39" i="3"/>
  <c r="T39" i="3" s="1"/>
  <c r="N45" i="3"/>
  <c r="O36" i="3"/>
  <c r="T36" i="3" s="1"/>
  <c r="O34" i="3"/>
  <c r="T34" i="3" s="1"/>
  <c r="O32" i="3"/>
  <c r="T32" i="3" s="1"/>
  <c r="O30" i="3"/>
  <c r="T30" i="3" s="1"/>
  <c r="O28" i="3"/>
  <c r="T28" i="3" s="1"/>
  <c r="O26" i="3"/>
  <c r="T26" i="3" s="1"/>
  <c r="O24" i="3"/>
  <c r="T24" i="3" s="1"/>
  <c r="O22" i="3"/>
  <c r="T22" i="3" s="1"/>
  <c r="O20" i="3"/>
  <c r="T20" i="3" s="1"/>
  <c r="O18" i="3"/>
  <c r="T18" i="3" s="1"/>
  <c r="V45" i="3"/>
  <c r="M37" i="3"/>
  <c r="M45" i="3" s="1"/>
  <c r="Q45" i="3"/>
  <c r="S38" i="2"/>
  <c r="S37" i="2" s="1"/>
  <c r="P37" i="2"/>
  <c r="O38" i="2"/>
  <c r="Y38" i="2" s="1"/>
  <c r="L37" i="2"/>
  <c r="S14" i="2"/>
  <c r="S13" i="2" s="1"/>
  <c r="P13" i="2"/>
  <c r="O14" i="2"/>
  <c r="Y14" i="2" s="1"/>
  <c r="L13" i="2"/>
  <c r="Q37" i="2"/>
  <c r="S16" i="2"/>
  <c r="O16" i="2"/>
  <c r="S12" i="2"/>
  <c r="P11" i="2"/>
  <c r="P45" i="2" s="1"/>
  <c r="O12" i="2"/>
  <c r="O11" i="2" s="1"/>
  <c r="L11" i="2"/>
  <c r="L45" i="2" s="1"/>
  <c r="O43" i="2"/>
  <c r="T43" i="2" s="1"/>
  <c r="O41" i="2"/>
  <c r="T41" i="2" s="1"/>
  <c r="O39" i="2"/>
  <c r="T39" i="2" s="1"/>
  <c r="N37" i="2"/>
  <c r="N45" i="2" s="1"/>
  <c r="O36" i="2"/>
  <c r="T36" i="2" s="1"/>
  <c r="O34" i="2"/>
  <c r="T34" i="2" s="1"/>
  <c r="O32" i="2"/>
  <c r="T32" i="2" s="1"/>
  <c r="O30" i="2"/>
  <c r="T30" i="2" s="1"/>
  <c r="O28" i="2"/>
  <c r="T28" i="2" s="1"/>
  <c r="O26" i="2"/>
  <c r="T26" i="2" s="1"/>
  <c r="O24" i="2"/>
  <c r="T24" i="2" s="1"/>
  <c r="O22" i="2"/>
  <c r="T22" i="2" s="1"/>
  <c r="O20" i="2"/>
  <c r="T20" i="2" s="1"/>
  <c r="O18" i="2"/>
  <c r="T18" i="2" s="1"/>
  <c r="M37" i="2"/>
  <c r="M45" i="2" s="1"/>
  <c r="Q45" i="2"/>
  <c r="S43" i="1"/>
  <c r="S26" i="1"/>
  <c r="O26" i="1"/>
  <c r="T26" i="1" s="1"/>
  <c r="S24" i="1"/>
  <c r="O24" i="1"/>
  <c r="T24" i="1" s="1"/>
  <c r="S22" i="1"/>
  <c r="O22" i="1"/>
  <c r="T22" i="1" s="1"/>
  <c r="S18" i="1"/>
  <c r="Q37" i="1"/>
  <c r="Q45" i="1" s="1"/>
  <c r="O42" i="1"/>
  <c r="T42" i="1" s="1"/>
  <c r="O18" i="1"/>
  <c r="T18" i="1" s="1"/>
  <c r="S34" i="1"/>
  <c r="S33" i="1"/>
  <c r="S32" i="1"/>
  <c r="S31" i="1"/>
  <c r="S30" i="1"/>
  <c r="S29" i="1"/>
  <c r="S28" i="1"/>
  <c r="S16" i="1"/>
  <c r="O16" i="1"/>
  <c r="R37" i="1"/>
  <c r="R45" i="1" s="1"/>
  <c r="N37" i="1"/>
  <c r="O34" i="1"/>
  <c r="O33" i="1"/>
  <c r="O32" i="1"/>
  <c r="O31" i="1"/>
  <c r="O30" i="1"/>
  <c r="O29" i="1"/>
  <c r="O28" i="1"/>
  <c r="S14" i="1"/>
  <c r="S13" i="1" s="1"/>
  <c r="P13" i="1"/>
  <c r="O14" i="1"/>
  <c r="Y14" i="1" s="1"/>
  <c r="L13" i="1"/>
  <c r="S38" i="1"/>
  <c r="P37" i="1"/>
  <c r="O38" i="1"/>
  <c r="Y38" i="1" s="1"/>
  <c r="Z38" i="1" s="1"/>
  <c r="L37" i="1"/>
  <c r="S12" i="1"/>
  <c r="S11" i="1" s="1"/>
  <c r="P11" i="1"/>
  <c r="O12" i="1"/>
  <c r="O11" i="1" s="1"/>
  <c r="L11" i="1"/>
  <c r="O43" i="1"/>
  <c r="T43" i="1" s="1"/>
  <c r="O41" i="1"/>
  <c r="T41" i="1" s="1"/>
  <c r="M37" i="1"/>
  <c r="M45" i="1" s="1"/>
  <c r="O35" i="1"/>
  <c r="T35" i="1" s="1"/>
  <c r="O27" i="1"/>
  <c r="T27" i="1" s="1"/>
  <c r="O25" i="1"/>
  <c r="T25" i="1" s="1"/>
  <c r="O23" i="1"/>
  <c r="T23" i="1" s="1"/>
  <c r="O21" i="1"/>
  <c r="T21" i="1" s="1"/>
  <c r="O17" i="1"/>
  <c r="T17" i="1" s="1"/>
  <c r="N45" i="1"/>
  <c r="S40" i="1"/>
  <c r="O40" i="1"/>
  <c r="S39" i="1"/>
  <c r="O39" i="1"/>
  <c r="S20" i="1"/>
  <c r="O20" i="1"/>
  <c r="S19" i="1"/>
  <c r="O19" i="1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G48" i="14"/>
  <c r="H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I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I30" i="14"/>
  <c r="J30" i="14"/>
  <c r="K30" i="14"/>
  <c r="L30" i="14"/>
  <c r="M30" i="14"/>
  <c r="N30" i="14"/>
  <c r="O30" i="14"/>
  <c r="D36" i="14"/>
  <c r="D37" i="14"/>
  <c r="D38" i="14"/>
  <c r="E38" i="14"/>
  <c r="F38" i="14"/>
  <c r="G38" i="14"/>
  <c r="I38" i="14"/>
  <c r="L38" i="14"/>
  <c r="M38" i="14"/>
  <c r="N38" i="14"/>
  <c r="O38" i="14"/>
  <c r="D39" i="14"/>
  <c r="E39" i="14"/>
  <c r="F39" i="14"/>
  <c r="G39" i="14"/>
  <c r="I39" i="14"/>
  <c r="J39" i="14"/>
  <c r="K39" i="14"/>
  <c r="L39" i="14"/>
  <c r="D44" i="13"/>
  <c r="E44" i="13"/>
  <c r="F44" i="13"/>
  <c r="G44" i="13"/>
  <c r="D46" i="13"/>
  <c r="E46" i="13"/>
  <c r="I46" i="13"/>
  <c r="J46" i="13"/>
  <c r="K46" i="13"/>
  <c r="L46" i="13"/>
  <c r="M46" i="13"/>
  <c r="N46" i="13"/>
  <c r="O46" i="13"/>
  <c r="D47" i="13"/>
  <c r="E47" i="13"/>
  <c r="F47" i="13"/>
  <c r="G47" i="13"/>
  <c r="H47" i="13"/>
  <c r="D48" i="13"/>
  <c r="E48" i="13"/>
  <c r="F48" i="13"/>
  <c r="G48" i="13"/>
  <c r="H48" i="13"/>
  <c r="I48" i="13"/>
  <c r="J48" i="13"/>
  <c r="K48" i="13"/>
  <c r="L48" i="13"/>
  <c r="O48" i="13"/>
  <c r="D49" i="13"/>
  <c r="E49" i="13"/>
  <c r="F49" i="13"/>
  <c r="G49" i="13"/>
  <c r="H49" i="13"/>
  <c r="I49" i="13"/>
  <c r="J49" i="13"/>
  <c r="K49" i="13"/>
  <c r="L49" i="13"/>
  <c r="M49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E19" i="13"/>
  <c r="F19" i="13"/>
  <c r="G19" i="13"/>
  <c r="H19" i="13"/>
  <c r="I19" i="13"/>
  <c r="J19" i="13"/>
  <c r="K19" i="13"/>
  <c r="L19" i="13"/>
  <c r="M19" i="13"/>
  <c r="N19" i="13"/>
  <c r="O19" i="13"/>
  <c r="J22" i="13"/>
  <c r="K22" i="13"/>
  <c r="L22" i="13"/>
  <c r="M22" i="13"/>
  <c r="N22" i="13"/>
  <c r="O22" i="13"/>
  <c r="G30" i="13"/>
  <c r="H30" i="13"/>
  <c r="I30" i="13"/>
  <c r="J30" i="13"/>
  <c r="K30" i="13"/>
  <c r="L30" i="13"/>
  <c r="M30" i="13"/>
  <c r="N30" i="13"/>
  <c r="O30" i="13"/>
  <c r="D36" i="13"/>
  <c r="D37" i="13"/>
  <c r="E37" i="13"/>
  <c r="F37" i="13"/>
  <c r="G37" i="13"/>
  <c r="H37" i="13"/>
  <c r="I37" i="13"/>
  <c r="D38" i="13"/>
  <c r="E38" i="13"/>
  <c r="F38" i="13"/>
  <c r="G38" i="13"/>
  <c r="H38" i="13"/>
  <c r="I38" i="13"/>
  <c r="L38" i="13"/>
  <c r="M38" i="13"/>
  <c r="N38" i="13"/>
  <c r="O38" i="13"/>
  <c r="D39" i="13"/>
  <c r="E39" i="13"/>
  <c r="F39" i="13"/>
  <c r="G39" i="13"/>
  <c r="H39" i="13"/>
  <c r="I39" i="13"/>
  <c r="J39" i="13"/>
  <c r="K39" i="13"/>
  <c r="L39" i="13"/>
  <c r="M39" i="13"/>
  <c r="O49" i="13"/>
  <c r="N49" i="13"/>
  <c r="O39" i="13"/>
  <c r="R37" i="5" l="1"/>
  <c r="H38" i="14"/>
  <c r="H39" i="14"/>
  <c r="H30" i="14"/>
  <c r="H19" i="14"/>
  <c r="R15" i="5"/>
  <c r="R45" i="5" s="1"/>
  <c r="P45" i="5"/>
  <c r="Y13" i="3"/>
  <c r="Z14" i="3"/>
  <c r="Z13" i="3" s="1"/>
  <c r="Z38" i="3"/>
  <c r="Z14" i="1"/>
  <c r="Z13" i="1" s="1"/>
  <c r="Y13" i="1"/>
  <c r="Y13" i="2"/>
  <c r="Z14" i="2"/>
  <c r="Z13" i="2" s="1"/>
  <c r="Z38" i="2"/>
  <c r="T20" i="1"/>
  <c r="Y20" i="1"/>
  <c r="Z20" i="1" s="1"/>
  <c r="T40" i="1"/>
  <c r="Y40" i="1"/>
  <c r="Z40" i="1" s="1"/>
  <c r="T31" i="1"/>
  <c r="Y31" i="1"/>
  <c r="Z31" i="1" s="1"/>
  <c r="S15" i="2"/>
  <c r="P45" i="3"/>
  <c r="L45" i="5"/>
  <c r="M45" i="5"/>
  <c r="U44" i="6"/>
  <c r="L44" i="7"/>
  <c r="P44" i="7"/>
  <c r="O44" i="9"/>
  <c r="P44" i="9"/>
  <c r="R15" i="10"/>
  <c r="U44" i="12"/>
  <c r="Y24" i="3"/>
  <c r="Z24" i="3" s="1"/>
  <c r="Y42" i="3"/>
  <c r="Z42" i="3" s="1"/>
  <c r="Y25" i="1"/>
  <c r="Z25" i="1" s="1"/>
  <c r="Y26" i="2"/>
  <c r="Z26" i="2" s="1"/>
  <c r="Y43" i="2"/>
  <c r="Z43" i="2" s="1"/>
  <c r="Y22" i="1"/>
  <c r="Z22" i="1" s="1"/>
  <c r="Y18" i="3"/>
  <c r="Z18" i="3" s="1"/>
  <c r="Y34" i="3"/>
  <c r="Z34" i="3" s="1"/>
  <c r="Y17" i="2"/>
  <c r="Z17" i="2" s="1"/>
  <c r="Y33" i="2"/>
  <c r="Z33" i="2" s="1"/>
  <c r="Y43" i="1"/>
  <c r="Z43" i="1" s="1"/>
  <c r="Y20" i="2"/>
  <c r="Z20" i="2" s="1"/>
  <c r="Y36" i="2"/>
  <c r="Z36" i="2" s="1"/>
  <c r="Y24" i="1"/>
  <c r="Z24" i="1" s="1"/>
  <c r="T28" i="1"/>
  <c r="Y28" i="1"/>
  <c r="Z28" i="1" s="1"/>
  <c r="T32" i="1"/>
  <c r="Y32" i="1"/>
  <c r="Z32" i="1" s="1"/>
  <c r="U45" i="5"/>
  <c r="M44" i="6"/>
  <c r="M44" i="7"/>
  <c r="P44" i="8"/>
  <c r="L44" i="10"/>
  <c r="Y28" i="3"/>
  <c r="Z28" i="3" s="1"/>
  <c r="V45" i="2"/>
  <c r="Y41" i="1"/>
  <c r="Z41" i="1" s="1"/>
  <c r="Y30" i="2"/>
  <c r="Z30" i="2" s="1"/>
  <c r="Y26" i="1"/>
  <c r="Z26" i="1" s="1"/>
  <c r="Y22" i="3"/>
  <c r="Z22" i="3" s="1"/>
  <c r="Y39" i="3"/>
  <c r="Z39" i="3" s="1"/>
  <c r="Y17" i="1"/>
  <c r="Z17" i="1" s="1"/>
  <c r="Y24" i="2"/>
  <c r="Z24" i="2" s="1"/>
  <c r="Y41" i="2"/>
  <c r="Z41" i="2" s="1"/>
  <c r="Y35" i="1"/>
  <c r="Z35" i="1" s="1"/>
  <c r="T19" i="1"/>
  <c r="Y19" i="1"/>
  <c r="Z19" i="1" s="1"/>
  <c r="T39" i="1"/>
  <c r="Y39" i="1"/>
  <c r="T29" i="1"/>
  <c r="Y29" i="1"/>
  <c r="Z29" i="1" s="1"/>
  <c r="T33" i="1"/>
  <c r="Y33" i="1"/>
  <c r="Z33" i="1" s="1"/>
  <c r="O15" i="1"/>
  <c r="S11" i="2"/>
  <c r="S45" i="2" s="1"/>
  <c r="L45" i="3"/>
  <c r="O15" i="3"/>
  <c r="N37" i="4"/>
  <c r="U44" i="8"/>
  <c r="P44" i="10"/>
  <c r="L44" i="11"/>
  <c r="Y16" i="3"/>
  <c r="Y32" i="3"/>
  <c r="Z32" i="3" s="1"/>
  <c r="Y18" i="2"/>
  <c r="Z18" i="2" s="1"/>
  <c r="Y34" i="2"/>
  <c r="Z34" i="2" s="1"/>
  <c r="Y42" i="1"/>
  <c r="Z42" i="1" s="1"/>
  <c r="Y26" i="3"/>
  <c r="Z26" i="3" s="1"/>
  <c r="Y25" i="2"/>
  <c r="Z25" i="2" s="1"/>
  <c r="Y42" i="2"/>
  <c r="Z42" i="2" s="1"/>
  <c r="Y23" i="1"/>
  <c r="Z23" i="1" s="1"/>
  <c r="V45" i="1"/>
  <c r="Y43" i="3"/>
  <c r="Z43" i="3" s="1"/>
  <c r="Y28" i="2"/>
  <c r="Z28" i="2" s="1"/>
  <c r="T30" i="1"/>
  <c r="Y30" i="1"/>
  <c r="Z30" i="1" s="1"/>
  <c r="T34" i="1"/>
  <c r="Y34" i="1"/>
  <c r="Z34" i="1" s="1"/>
  <c r="S15" i="1"/>
  <c r="O15" i="2"/>
  <c r="Z16" i="1"/>
  <c r="Y22" i="2"/>
  <c r="Z22" i="2" s="1"/>
  <c r="Y39" i="2"/>
  <c r="Z39" i="2" s="1"/>
  <c r="Z37" i="2" s="1"/>
  <c r="Y30" i="3"/>
  <c r="Z30" i="3" s="1"/>
  <c r="Y27" i="1"/>
  <c r="Z27" i="1" s="1"/>
  <c r="Y16" i="2"/>
  <c r="Y32" i="2"/>
  <c r="Z32" i="2" s="1"/>
  <c r="Y18" i="1"/>
  <c r="Z18" i="1" s="1"/>
  <c r="S45" i="3"/>
  <c r="N15" i="12"/>
  <c r="S16" i="12"/>
  <c r="S15" i="12" s="1"/>
  <c r="N13" i="12"/>
  <c r="S14" i="12"/>
  <c r="S13" i="12" s="1"/>
  <c r="N37" i="12"/>
  <c r="S38" i="12"/>
  <c r="S37" i="12" s="1"/>
  <c r="N44" i="12"/>
  <c r="R44" i="12"/>
  <c r="K44" i="12"/>
  <c r="O44" i="12"/>
  <c r="N15" i="11"/>
  <c r="S16" i="11"/>
  <c r="S15" i="11" s="1"/>
  <c r="N13" i="11"/>
  <c r="S14" i="11"/>
  <c r="S13" i="11" s="1"/>
  <c r="N37" i="11"/>
  <c r="S38" i="11"/>
  <c r="S37" i="11" s="1"/>
  <c r="R15" i="11"/>
  <c r="R44" i="11"/>
  <c r="R37" i="11"/>
  <c r="K44" i="11"/>
  <c r="O44" i="11"/>
  <c r="N13" i="10"/>
  <c r="N44" i="10" s="1"/>
  <c r="S14" i="10"/>
  <c r="S13" i="10" s="1"/>
  <c r="N37" i="10"/>
  <c r="S38" i="10"/>
  <c r="S37" i="10" s="1"/>
  <c r="N15" i="10"/>
  <c r="S16" i="10"/>
  <c r="S15" i="10" s="1"/>
  <c r="R44" i="10"/>
  <c r="K44" i="10"/>
  <c r="O44" i="10"/>
  <c r="N15" i="9"/>
  <c r="S16" i="9"/>
  <c r="S15" i="9" s="1"/>
  <c r="N13" i="9"/>
  <c r="S14" i="9"/>
  <c r="S13" i="9" s="1"/>
  <c r="N37" i="9"/>
  <c r="S38" i="9"/>
  <c r="S37" i="9" s="1"/>
  <c r="N44" i="9"/>
  <c r="S48" i="9" s="1"/>
  <c r="S49" i="9" s="1"/>
  <c r="K44" i="9"/>
  <c r="N15" i="8"/>
  <c r="S16" i="8"/>
  <c r="S15" i="8" s="1"/>
  <c r="N13" i="8"/>
  <c r="S14" i="8"/>
  <c r="S13" i="8" s="1"/>
  <c r="N37" i="8"/>
  <c r="S38" i="8"/>
  <c r="S37" i="8" s="1"/>
  <c r="N44" i="8"/>
  <c r="S48" i="8" s="1"/>
  <c r="S49" i="8" s="1"/>
  <c r="R44" i="8"/>
  <c r="K44" i="8"/>
  <c r="O44" i="8"/>
  <c r="N15" i="7"/>
  <c r="N44" i="7" s="1"/>
  <c r="S48" i="7" s="1"/>
  <c r="S49" i="7" s="1"/>
  <c r="S16" i="7"/>
  <c r="S15" i="7" s="1"/>
  <c r="N13" i="7"/>
  <c r="S14" i="7"/>
  <c r="S13" i="7" s="1"/>
  <c r="N37" i="7"/>
  <c r="S38" i="7"/>
  <c r="S37" i="7" s="1"/>
  <c r="R44" i="7"/>
  <c r="K44" i="7"/>
  <c r="O44" i="7"/>
  <c r="N13" i="6"/>
  <c r="N44" i="6" s="1"/>
  <c r="S48" i="6" s="1"/>
  <c r="S49" i="6" s="1"/>
  <c r="S14" i="6"/>
  <c r="S13" i="6" s="1"/>
  <c r="N15" i="6"/>
  <c r="S16" i="6"/>
  <c r="S15" i="6" s="1"/>
  <c r="N37" i="6"/>
  <c r="I37" i="14" s="1"/>
  <c r="S38" i="6"/>
  <c r="S37" i="6" s="1"/>
  <c r="N13" i="5"/>
  <c r="S14" i="5"/>
  <c r="S13" i="5" s="1"/>
  <c r="N37" i="5"/>
  <c r="H37" i="14" s="1"/>
  <c r="S38" i="5"/>
  <c r="S37" i="5" s="1"/>
  <c r="N15" i="5"/>
  <c r="S16" i="5"/>
  <c r="S15" i="5" s="1"/>
  <c r="K45" i="5"/>
  <c r="O45" i="5"/>
  <c r="N15" i="4"/>
  <c r="S16" i="4"/>
  <c r="S15" i="4" s="1"/>
  <c r="N13" i="4"/>
  <c r="S14" i="4"/>
  <c r="S13" i="4" s="1"/>
  <c r="G37" i="14"/>
  <c r="S38" i="4"/>
  <c r="S37" i="4" s="1"/>
  <c r="N45" i="4"/>
  <c r="R45" i="4"/>
  <c r="K45" i="4"/>
  <c r="O45" i="4"/>
  <c r="O13" i="3"/>
  <c r="T14" i="3"/>
  <c r="T13" i="3" s="1"/>
  <c r="O37" i="3"/>
  <c r="F37" i="14" s="1"/>
  <c r="T38" i="3"/>
  <c r="T37" i="3" s="1"/>
  <c r="T16" i="3"/>
  <c r="T15" i="3" s="1"/>
  <c r="O13" i="2"/>
  <c r="T14" i="2"/>
  <c r="T13" i="2" s="1"/>
  <c r="O37" i="2"/>
  <c r="E37" i="14" s="1"/>
  <c r="T38" i="2"/>
  <c r="T37" i="2" s="1"/>
  <c r="T16" i="2"/>
  <c r="T15" i="2" s="1"/>
  <c r="D49" i="14"/>
  <c r="D44" i="14"/>
  <c r="L45" i="1"/>
  <c r="P45" i="1"/>
  <c r="O37" i="1"/>
  <c r="T38" i="1"/>
  <c r="T37" i="1" s="1"/>
  <c r="O13" i="1"/>
  <c r="T14" i="1"/>
  <c r="T13" i="1" s="1"/>
  <c r="S37" i="1"/>
  <c r="T16" i="1"/>
  <c r="T15" i="1" s="1"/>
  <c r="N39" i="13"/>
  <c r="N48" i="13"/>
  <c r="M48" i="13"/>
  <c r="N49" i="14"/>
  <c r="I47" i="13"/>
  <c r="H44" i="13"/>
  <c r="I44" i="13"/>
  <c r="J44" i="13"/>
  <c r="K44" i="13"/>
  <c r="L44" i="13"/>
  <c r="O44" i="13"/>
  <c r="N45" i="5" l="1"/>
  <c r="S49" i="5" s="1"/>
  <c r="S50" i="5" s="1"/>
  <c r="O45" i="2"/>
  <c r="N44" i="11"/>
  <c r="S48" i="11" s="1"/>
  <c r="S49" i="11" s="1"/>
  <c r="Z16" i="2"/>
  <c r="Z15" i="2" s="1"/>
  <c r="Z45" i="2" s="1"/>
  <c r="Y15" i="2"/>
  <c r="Y45" i="2" s="1"/>
  <c r="Y37" i="3"/>
  <c r="Y15" i="3"/>
  <c r="Z16" i="3"/>
  <c r="Z15" i="3" s="1"/>
  <c r="Y15" i="1"/>
  <c r="Y37" i="2"/>
  <c r="Z15" i="1"/>
  <c r="Y37" i="1"/>
  <c r="Z39" i="1"/>
  <c r="Z37" i="1" s="1"/>
  <c r="Z37" i="3"/>
  <c r="Z45" i="1"/>
  <c r="Y45" i="3"/>
  <c r="O45" i="3"/>
  <c r="S48" i="12"/>
  <c r="S49" i="12" s="1"/>
  <c r="S44" i="12"/>
  <c r="S44" i="11"/>
  <c r="S48" i="10"/>
  <c r="S49" i="10" s="1"/>
  <c r="S44" i="10"/>
  <c r="S44" i="9"/>
  <c r="S44" i="8"/>
  <c r="S44" i="7"/>
  <c r="S44" i="6"/>
  <c r="S45" i="5"/>
  <c r="S49" i="4"/>
  <c r="S50" i="4" s="1"/>
  <c r="G44" i="14"/>
  <c r="S45" i="4"/>
  <c r="F44" i="14"/>
  <c r="T45" i="3"/>
  <c r="E44" i="14"/>
  <c r="T45" i="2"/>
  <c r="S45" i="1"/>
  <c r="O45" i="1"/>
  <c r="T45" i="1"/>
  <c r="N44" i="13"/>
  <c r="K44" i="14"/>
  <c r="I46" i="14"/>
  <c r="M48" i="14"/>
  <c r="M44" i="13"/>
  <c r="M39" i="14"/>
  <c r="P39" i="13"/>
  <c r="Q39" i="13" s="1"/>
  <c r="O47" i="13"/>
  <c r="O45" i="13"/>
  <c r="O43" i="13"/>
  <c r="O37" i="13"/>
  <c r="O36" i="13"/>
  <c r="O35" i="13"/>
  <c r="O34" i="13"/>
  <c r="O33" i="13"/>
  <c r="O32" i="13"/>
  <c r="O31" i="13"/>
  <c r="O29" i="13"/>
  <c r="O28" i="13"/>
  <c r="O27" i="13"/>
  <c r="O26" i="13"/>
  <c r="O25" i="13"/>
  <c r="O24" i="13"/>
  <c r="O23" i="13"/>
  <c r="O21" i="13"/>
  <c r="O20" i="13"/>
  <c r="O18" i="13"/>
  <c r="O17" i="13"/>
  <c r="L47" i="13"/>
  <c r="L45" i="13"/>
  <c r="L43" i="13"/>
  <c r="L37" i="13"/>
  <c r="L36" i="13"/>
  <c r="L35" i="13"/>
  <c r="L34" i="13"/>
  <c r="L33" i="13"/>
  <c r="L32" i="13"/>
  <c r="L31" i="13"/>
  <c r="L29" i="13"/>
  <c r="L28" i="13"/>
  <c r="L27" i="13"/>
  <c r="L26" i="13"/>
  <c r="L25" i="13"/>
  <c r="L24" i="13"/>
  <c r="L23" i="13"/>
  <c r="L21" i="13"/>
  <c r="L20" i="13"/>
  <c r="L18" i="13"/>
  <c r="L17" i="13"/>
  <c r="K47" i="13"/>
  <c r="K45" i="13"/>
  <c r="K43" i="13"/>
  <c r="K42" i="13"/>
  <c r="K38" i="13"/>
  <c r="K37" i="13"/>
  <c r="K36" i="13"/>
  <c r="K35" i="13"/>
  <c r="K34" i="13"/>
  <c r="K33" i="13"/>
  <c r="K32" i="13"/>
  <c r="K31" i="13"/>
  <c r="K29" i="13"/>
  <c r="K28" i="13"/>
  <c r="K27" i="13"/>
  <c r="K26" i="13"/>
  <c r="K25" i="13"/>
  <c r="K24" i="13"/>
  <c r="K23" i="13"/>
  <c r="K21" i="13"/>
  <c r="K20" i="13"/>
  <c r="K18" i="13"/>
  <c r="K17" i="13"/>
  <c r="G36" i="13"/>
  <c r="Z45" i="3" l="1"/>
  <c r="T49" i="1"/>
  <c r="N17" i="13"/>
  <c r="N18" i="13"/>
  <c r="N20" i="13"/>
  <c r="N21" i="13"/>
  <c r="N23" i="13"/>
  <c r="N24" i="13"/>
  <c r="N25" i="13"/>
  <c r="N26" i="13"/>
  <c r="N27" i="13"/>
  <c r="N28" i="13"/>
  <c r="N29" i="13"/>
  <c r="N31" i="13"/>
  <c r="N32" i="13"/>
  <c r="N33" i="13"/>
  <c r="N34" i="13"/>
  <c r="N35" i="13"/>
  <c r="N36" i="13"/>
  <c r="N37" i="13"/>
  <c r="N43" i="13"/>
  <c r="N45" i="13"/>
  <c r="N47" i="13"/>
  <c r="I47" i="14"/>
  <c r="P48" i="13"/>
  <c r="Q48" i="13" s="1"/>
  <c r="L44" i="14"/>
  <c r="O16" i="13"/>
  <c r="I44" i="14"/>
  <c r="J38" i="13"/>
  <c r="L42" i="13"/>
  <c r="O42" i="13"/>
  <c r="H36" i="13"/>
  <c r="J36" i="13"/>
  <c r="M17" i="13"/>
  <c r="M20" i="13"/>
  <c r="M23" i="13"/>
  <c r="M25" i="13"/>
  <c r="M27" i="13"/>
  <c r="M29" i="13"/>
  <c r="M32" i="13"/>
  <c r="M34" i="13"/>
  <c r="M36" i="13"/>
  <c r="M42" i="13"/>
  <c r="M45" i="13"/>
  <c r="N39" i="14"/>
  <c r="O49" i="14"/>
  <c r="P49" i="14" s="1"/>
  <c r="P49" i="13"/>
  <c r="Q49" i="13" s="1"/>
  <c r="J37" i="13"/>
  <c r="O39" i="14"/>
  <c r="O48" i="14"/>
  <c r="N44" i="14"/>
  <c r="I36" i="13"/>
  <c r="J47" i="13"/>
  <c r="M18" i="13"/>
  <c r="M21" i="13"/>
  <c r="M24" i="13"/>
  <c r="M26" i="13"/>
  <c r="M28" i="13"/>
  <c r="M31" i="13"/>
  <c r="M33" i="13"/>
  <c r="M35" i="13"/>
  <c r="M37" i="13"/>
  <c r="M43" i="13"/>
  <c r="M47" i="13"/>
  <c r="N42" i="13"/>
  <c r="N48" i="14"/>
  <c r="M44" i="14"/>
  <c r="J44" i="14"/>
  <c r="O44" i="14"/>
  <c r="P48" i="14" l="1"/>
  <c r="P39" i="14"/>
  <c r="M20" i="14"/>
  <c r="I42" i="13"/>
  <c r="I45" i="13"/>
  <c r="K20" i="14"/>
  <c r="K17" i="14"/>
  <c r="L31" i="14"/>
  <c r="L29" i="14"/>
  <c r="M35" i="14"/>
  <c r="M33" i="14"/>
  <c r="M31" i="14"/>
  <c r="M28" i="14"/>
  <c r="P44" i="13"/>
  <c r="Q44" i="13" s="1"/>
  <c r="H44" i="14"/>
  <c r="P44" i="14" s="1"/>
  <c r="H46" i="13"/>
  <c r="I43" i="13"/>
  <c r="L47" i="14"/>
  <c r="L35" i="14"/>
  <c r="L26" i="14"/>
  <c r="L34" i="14"/>
  <c r="L25" i="14"/>
  <c r="L21" i="14"/>
  <c r="J37" i="14"/>
  <c r="E30" i="13"/>
  <c r="E19" i="14"/>
  <c r="E18" i="13"/>
  <c r="E17" i="13"/>
  <c r="E36" i="13"/>
  <c r="F36" i="13" l="1"/>
  <c r="J47" i="14"/>
  <c r="P47" i="13"/>
  <c r="Q47" i="13" s="1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P37" i="13"/>
  <c r="Q37" i="13" s="1"/>
  <c r="L20" i="14"/>
  <c r="M45" i="14"/>
  <c r="N43" i="14"/>
  <c r="O26" i="14"/>
  <c r="K28" i="14"/>
  <c r="M26" i="14"/>
  <c r="K29" i="14"/>
  <c r="G46" i="13"/>
  <c r="I36" i="14"/>
  <c r="J38" i="14"/>
  <c r="P38" i="14" s="1"/>
  <c r="P38" i="13"/>
  <c r="Q38" i="13" s="1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0" i="13"/>
  <c r="I45" i="14"/>
  <c r="I43" i="14"/>
  <c r="N40" i="13"/>
  <c r="O40" i="13"/>
  <c r="M40" i="13"/>
  <c r="L40" i="13"/>
  <c r="K40" i="13"/>
  <c r="E18" i="14" l="1"/>
  <c r="P37" i="14"/>
  <c r="E17" i="14"/>
  <c r="F36" i="14"/>
  <c r="P36" i="14" s="1"/>
  <c r="H46" i="14"/>
  <c r="P36" i="13"/>
  <c r="Q36" i="13" s="1"/>
  <c r="P47" i="14"/>
  <c r="I42" i="14"/>
  <c r="J45" i="13"/>
  <c r="J43" i="13"/>
  <c r="J42" i="13"/>
  <c r="J35" i="13"/>
  <c r="J34" i="13"/>
  <c r="J33" i="13"/>
  <c r="J32" i="13"/>
  <c r="J31" i="13"/>
  <c r="J29" i="13"/>
  <c r="J28" i="13"/>
  <c r="J27" i="13"/>
  <c r="J26" i="13"/>
  <c r="J25" i="13"/>
  <c r="J24" i="13"/>
  <c r="J23" i="13"/>
  <c r="J21" i="13"/>
  <c r="J20" i="13"/>
  <c r="J18" i="13"/>
  <c r="J17" i="13"/>
  <c r="I35" i="13"/>
  <c r="I34" i="13"/>
  <c r="I33" i="13"/>
  <c r="I32" i="13"/>
  <c r="I31" i="13"/>
  <c r="I29" i="13"/>
  <c r="I28" i="13"/>
  <c r="I27" i="13"/>
  <c r="I26" i="13"/>
  <c r="I25" i="13"/>
  <c r="I24" i="13"/>
  <c r="I23" i="13"/>
  <c r="I22" i="13"/>
  <c r="I21" i="13"/>
  <c r="I20" i="13"/>
  <c r="I18" i="13"/>
  <c r="I17" i="13"/>
  <c r="H45" i="13"/>
  <c r="H43" i="13"/>
  <c r="H42" i="13"/>
  <c r="H35" i="13"/>
  <c r="H34" i="13"/>
  <c r="H33" i="13"/>
  <c r="H32" i="13"/>
  <c r="H31" i="13"/>
  <c r="H29" i="13"/>
  <c r="H28" i="13"/>
  <c r="H27" i="13"/>
  <c r="H26" i="13"/>
  <c r="H25" i="13"/>
  <c r="H24" i="13"/>
  <c r="H23" i="13"/>
  <c r="H22" i="13"/>
  <c r="H21" i="13"/>
  <c r="H20" i="13"/>
  <c r="H18" i="13"/>
  <c r="H17" i="13"/>
  <c r="F42" i="13"/>
  <c r="D42" i="13"/>
  <c r="E16" i="13" l="1"/>
  <c r="E21" i="13"/>
  <c r="E23" i="13"/>
  <c r="E25" i="13"/>
  <c r="E27" i="13"/>
  <c r="E29" i="13"/>
  <c r="F18" i="13"/>
  <c r="F21" i="13"/>
  <c r="F23" i="13"/>
  <c r="F25" i="13"/>
  <c r="F27" i="13"/>
  <c r="F29" i="13"/>
  <c r="F31" i="13"/>
  <c r="F33" i="13"/>
  <c r="F35" i="13"/>
  <c r="F43" i="13"/>
  <c r="F46" i="13"/>
  <c r="G30" i="14"/>
  <c r="G32" i="13"/>
  <c r="G34" i="13"/>
  <c r="G42" i="13"/>
  <c r="G45" i="13"/>
  <c r="D17" i="13"/>
  <c r="D19" i="13"/>
  <c r="D21" i="13"/>
  <c r="D23" i="13"/>
  <c r="D25" i="13"/>
  <c r="D27" i="13"/>
  <c r="D29" i="13"/>
  <c r="D31" i="13"/>
  <c r="D33" i="13"/>
  <c r="D35" i="13"/>
  <c r="D43" i="13"/>
  <c r="E31" i="13"/>
  <c r="E33" i="13"/>
  <c r="E35" i="13"/>
  <c r="E43" i="13"/>
  <c r="G18" i="13"/>
  <c r="G21" i="13"/>
  <c r="G23" i="13"/>
  <c r="G25" i="13"/>
  <c r="G27" i="13"/>
  <c r="G29" i="13"/>
  <c r="E20" i="13"/>
  <c r="E22" i="13"/>
  <c r="E24" i="13"/>
  <c r="E26" i="13"/>
  <c r="E28" i="13"/>
  <c r="F17" i="13"/>
  <c r="F20" i="13"/>
  <c r="F22" i="13"/>
  <c r="F24" i="13"/>
  <c r="F26" i="13"/>
  <c r="F28" i="13"/>
  <c r="F30" i="13"/>
  <c r="F32" i="13"/>
  <c r="F34" i="13"/>
  <c r="F45" i="13"/>
  <c r="G31" i="13"/>
  <c r="G33" i="13"/>
  <c r="G35" i="13"/>
  <c r="G43" i="13"/>
  <c r="D18" i="13"/>
  <c r="D20" i="13"/>
  <c r="D22" i="13"/>
  <c r="D24" i="13"/>
  <c r="D26" i="13"/>
  <c r="D28" i="13"/>
  <c r="D30" i="13"/>
  <c r="D32" i="13"/>
  <c r="D34" i="13"/>
  <c r="D45" i="13"/>
  <c r="D40" i="13" s="1"/>
  <c r="E32" i="13"/>
  <c r="E34" i="13"/>
  <c r="E42" i="13"/>
  <c r="E45" i="13"/>
  <c r="G17" i="13"/>
  <c r="G20" i="13"/>
  <c r="G22" i="13"/>
  <c r="G24" i="13"/>
  <c r="G26" i="13"/>
  <c r="G28" i="13"/>
  <c r="G46" i="14"/>
  <c r="Q11" i="13"/>
  <c r="D14" i="13"/>
  <c r="D13" i="13" s="1"/>
  <c r="E14" i="13"/>
  <c r="E13" i="13" s="1"/>
  <c r="F14" i="13"/>
  <c r="F13" i="13" s="1"/>
  <c r="G14" i="13"/>
  <c r="G13" i="13" s="1"/>
  <c r="H14" i="13"/>
  <c r="H13" i="13" s="1"/>
  <c r="I14" i="13"/>
  <c r="I13" i="13" s="1"/>
  <c r="J14" i="13"/>
  <c r="J13" i="13" s="1"/>
  <c r="K14" i="13"/>
  <c r="K13" i="13" s="1"/>
  <c r="L14" i="13"/>
  <c r="L13" i="13" s="1"/>
  <c r="M14" i="13"/>
  <c r="M13" i="13" s="1"/>
  <c r="N14" i="13"/>
  <c r="N13" i="13" s="1"/>
  <c r="O14" i="13"/>
  <c r="O13" i="13" s="1"/>
  <c r="D16" i="13"/>
  <c r="F16" i="13"/>
  <c r="G16" i="13"/>
  <c r="H16" i="13"/>
  <c r="I16" i="13"/>
  <c r="J16" i="13"/>
  <c r="K16" i="13"/>
  <c r="L16" i="13"/>
  <c r="M16" i="13"/>
  <c r="N16" i="13"/>
  <c r="F40" i="13" l="1"/>
  <c r="E40" i="13"/>
  <c r="G40" i="13"/>
  <c r="J40" i="13"/>
  <c r="H40" i="13"/>
  <c r="E31" i="14"/>
  <c r="H33" i="14"/>
  <c r="I20" i="14"/>
  <c r="I25" i="14"/>
  <c r="J31" i="14"/>
  <c r="G34" i="14"/>
  <c r="G26" i="14"/>
  <c r="G22" i="14"/>
  <c r="J34" i="14"/>
  <c r="J26" i="14"/>
  <c r="J18" i="14"/>
  <c r="I15" i="13"/>
  <c r="O15" i="13"/>
  <c r="N15" i="13"/>
  <c r="J15" i="13"/>
  <c r="H15" i="13"/>
  <c r="G15" i="13"/>
  <c r="F15" i="13"/>
  <c r="E15" i="13"/>
  <c r="K15" i="13"/>
  <c r="L15" i="13"/>
  <c r="M15" i="13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D15" i="13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P25" i="13"/>
  <c r="Q25" i="13" s="1"/>
  <c r="D24" i="14"/>
  <c r="P24" i="13"/>
  <c r="Q24" i="13" s="1"/>
  <c r="J43" i="14"/>
  <c r="F17" i="14"/>
  <c r="D23" i="14"/>
  <c r="P23" i="13"/>
  <c r="Q23" i="13" s="1"/>
  <c r="D31" i="14"/>
  <c r="P31" i="13"/>
  <c r="Q31" i="13" s="1"/>
  <c r="D22" i="14"/>
  <c r="P22" i="13"/>
  <c r="Q22" i="13" s="1"/>
  <c r="D30" i="14"/>
  <c r="P30" i="13"/>
  <c r="Q30" i="13" s="1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P33" i="13"/>
  <c r="Q33" i="13" s="1"/>
  <c r="D42" i="14"/>
  <c r="P42" i="13"/>
  <c r="Q42" i="13" s="1"/>
  <c r="H34" i="14"/>
  <c r="E21" i="14"/>
  <c r="F20" i="14"/>
  <c r="E23" i="14"/>
  <c r="E20" i="14"/>
  <c r="H22" i="14"/>
  <c r="H28" i="14"/>
  <c r="J35" i="14"/>
  <c r="E26" i="14"/>
  <c r="D17" i="14"/>
  <c r="P17" i="13"/>
  <c r="Q17" i="13" s="1"/>
  <c r="D32" i="14"/>
  <c r="P32" i="13"/>
  <c r="Q32" i="13" s="1"/>
  <c r="P21" i="13"/>
  <c r="Q21" i="13" s="1"/>
  <c r="D21" i="14"/>
  <c r="P29" i="13"/>
  <c r="Q29" i="13" s="1"/>
  <c r="D29" i="14"/>
  <c r="P20" i="13"/>
  <c r="Q20" i="13" s="1"/>
  <c r="D20" i="14"/>
  <c r="P28" i="13"/>
  <c r="Q28" i="13" s="1"/>
  <c r="D28" i="14"/>
  <c r="P43" i="13"/>
  <c r="Q43" i="13" s="1"/>
  <c r="D43" i="14"/>
  <c r="P19" i="13"/>
  <c r="Q19" i="13" s="1"/>
  <c r="D19" i="14"/>
  <c r="P19" i="14" s="1"/>
  <c r="P27" i="13"/>
  <c r="Q27" i="13" s="1"/>
  <c r="D27" i="14"/>
  <c r="P35" i="13"/>
  <c r="Q35" i="13" s="1"/>
  <c r="D35" i="14"/>
  <c r="D18" i="14"/>
  <c r="P18" i="14" s="1"/>
  <c r="P18" i="13"/>
  <c r="Q18" i="13" s="1"/>
  <c r="D26" i="14"/>
  <c r="P26" i="13"/>
  <c r="Q26" i="13" s="1"/>
  <c r="D34" i="14"/>
  <c r="P34" i="13"/>
  <c r="Q34" i="13" s="1"/>
  <c r="D45" i="14"/>
  <c r="P45" i="14" s="1"/>
  <c r="P45" i="13"/>
  <c r="Q45" i="13" s="1"/>
  <c r="F21" i="14"/>
  <c r="I33" i="14"/>
  <c r="P46" i="13"/>
  <c r="Q46" i="13" s="1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P14" i="13"/>
  <c r="P12" i="13"/>
  <c r="D16" i="14"/>
  <c r="P16" i="13"/>
  <c r="D41" i="14"/>
  <c r="P42" i="14" l="1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P40" i="13"/>
  <c r="I15" i="14"/>
  <c r="N15" i="14"/>
  <c r="H40" i="14"/>
  <c r="H15" i="14"/>
  <c r="O15" i="14"/>
  <c r="O40" i="14"/>
  <c r="N40" i="14"/>
  <c r="L40" i="14"/>
  <c r="M15" i="14"/>
  <c r="M40" i="14"/>
  <c r="L15" i="14"/>
  <c r="P15" i="13"/>
  <c r="K40" i="14"/>
  <c r="K15" i="14"/>
  <c r="J15" i="14"/>
  <c r="J40" i="14"/>
  <c r="G40" i="14"/>
  <c r="G15" i="14"/>
  <c r="F15" i="14"/>
  <c r="E15" i="14"/>
  <c r="Q16" i="13"/>
  <c r="D40" i="14"/>
  <c r="P13" i="13"/>
  <c r="Q14" i="13"/>
  <c r="Q13" i="13" s="1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Q41" i="13" l="1"/>
  <c r="D12" i="13" l="1"/>
  <c r="E12" i="13"/>
  <c r="F12" i="13"/>
  <c r="G12" i="13"/>
  <c r="H12" i="13"/>
  <c r="I12" i="13"/>
  <c r="J12" i="13"/>
  <c r="K12" i="13"/>
  <c r="L12" i="13"/>
  <c r="M12" i="13"/>
  <c r="N12" i="13"/>
  <c r="O12" i="13"/>
  <c r="D11" i="13" l="1"/>
  <c r="D50" i="13" s="1"/>
  <c r="O11" i="13"/>
  <c r="O50" i="13" s="1"/>
  <c r="N11" i="13"/>
  <c r="N50" i="13" s="1"/>
  <c r="M11" i="13"/>
  <c r="M50" i="13" s="1"/>
  <c r="L11" i="13"/>
  <c r="L50" i="13" s="1"/>
  <c r="J11" i="13" l="1"/>
  <c r="J50" i="13" s="1"/>
  <c r="I11" i="13"/>
  <c r="I50" i="13" s="1"/>
  <c r="H11" i="13"/>
  <c r="H50" i="13" s="1"/>
  <c r="K11" i="13" l="1"/>
  <c r="K50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G11" i="13" l="1"/>
  <c r="G50" i="13" s="1"/>
  <c r="F11" i="13"/>
  <c r="F50" i="13" s="1"/>
  <c r="E11" i="13" l="1"/>
  <c r="E50" i="13" s="1"/>
  <c r="F11" i="14"/>
  <c r="F50" i="14" s="1"/>
  <c r="G11" i="14" l="1"/>
  <c r="G50" i="14" s="1"/>
  <c r="P41" i="14" l="1"/>
  <c r="Q40" i="13" l="1"/>
  <c r="P40" i="14"/>
  <c r="Q15" i="13"/>
  <c r="Q50" i="13" l="1"/>
  <c r="P16" i="14"/>
  <c r="P15" i="14" s="1"/>
  <c r="P11" i="13" l="1"/>
  <c r="P50" i="13" s="1"/>
  <c r="P12" i="14"/>
  <c r="P11" i="14" s="1"/>
  <c r="P50" i="14" s="1"/>
  <c r="Y45" i="1" l="1"/>
  <c r="W45" i="1"/>
</calcChain>
</file>

<file path=xl/sharedStrings.xml><?xml version="1.0" encoding="utf-8"?>
<sst xmlns="http://schemas.openxmlformats.org/spreadsheetml/2006/main" count="1558" uniqueCount="129">
  <si>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</si>
  <si>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</si>
  <si>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</si>
  <si>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</si>
  <si>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</si>
  <si>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</si>
  <si>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</si>
  <si>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</si>
  <si>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</si>
  <si>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</si>
  <si>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</si>
  <si>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</si>
  <si>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</si>
  <si>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</si>
  <si>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</si>
  <si>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</si>
  <si>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</si>
  <si>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</si>
  <si>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</si>
  <si>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</si>
  <si>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</si>
  <si>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</si>
  <si>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</si>
  <si>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</si>
  <si>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</si>
  <si>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</si>
  <si>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</si>
  <si>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</si>
  <si>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</si>
  <si>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</si>
  <si>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</si>
  <si>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</si>
  <si>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</si>
  <si>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</si>
  <si>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</si>
  <si>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</si>
  <si>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</si>
  <si>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</si>
  <si>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</si>
  <si>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</si>
  <si>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</si>
  <si>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</si>
  <si>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</si>
  <si>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</si>
  <si>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</si>
  <si>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</si>
  <si>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</si>
  <si>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</si>
  <si>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</si>
  <si>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</si>
  <si>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</si>
  <si>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</si>
  <si>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</si>
  <si>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</si>
  <si>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</si>
  <si>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</si>
  <si>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</si>
  <si>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</si>
  <si>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</si>
  <si>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</si>
  <si>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</si>
  <si>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</si>
  <si>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</si>
  <si>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</si>
  <si>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</si>
  <si>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</si>
  <si>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</si>
  <si>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</si>
  <si>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</si>
  <si>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</si>
  <si>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</si>
  <si>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</si>
  <si>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</si>
  <si>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</si>
  <si>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</si>
  <si>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</si>
  <si>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</si>
  <si>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</si>
  <si>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</si>
  <si>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</si>
  <si>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</si>
  <si>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</si>
  <si>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</si>
  <si>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</si>
  <si>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</si>
  <si>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</si>
  <si>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</si>
  <si>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</si>
  <si>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</si>
  <si>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</si>
  <si>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</si>
  <si>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</si>
  <si>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</si>
  <si>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</si>
  <si>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</si>
  <si>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</si>
  <si>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</si>
  <si>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</si>
  <si>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</si>
  <si>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</si>
  <si>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</si>
  <si>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</si>
  <si>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</si>
  <si>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</si>
  <si>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</si>
  <si>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</si>
  <si>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</si>
  <si>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</si>
  <si>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TỔNG LƯƠNG 2022</t>
  </si>
  <si>
    <t>17=4*1%</t>
  </si>
  <si>
    <t>Tháng 01 năm 2023</t>
  </si>
  <si>
    <t>Ngày  31 tháng  01 năm 2023</t>
  </si>
  <si>
    <t>Trương Quang Thanh</t>
  </si>
  <si>
    <t>Hoa hồng doanh số</t>
  </si>
  <si>
    <t>TNCT</t>
  </si>
  <si>
    <t>Tháng 02 năm 2023</t>
  </si>
  <si>
    <t>Ngày  28 tháng  02 năm 2023</t>
  </si>
  <si>
    <t>Tháng 03 năm 2023</t>
  </si>
  <si>
    <t>KTT</t>
  </si>
  <si>
    <t>TPKD</t>
  </si>
  <si>
    <t>Ngày  31 tháng  03 năm 2023</t>
  </si>
  <si>
    <t>KTBT</t>
  </si>
  <si>
    <t>TNTT</t>
  </si>
  <si>
    <t>Thuế TNCN</t>
  </si>
  <si>
    <t>NPT</t>
  </si>
  <si>
    <t>Nguyễn Thị Thu Hồng</t>
  </si>
  <si>
    <t>Ghi chú)</t>
  </si>
  <si>
    <t>đã có</t>
  </si>
  <si>
    <t>chưa 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</si>
</sst>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center"/>
    </xf>
    <xf numFmtId="0" fontId="11" fillId="0" borderId="9" xfId="2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164" fontId="11" fillId="2" borderId="2" xfId="1" applyNumberFormat="1" applyFont="1" applyFill="1" applyBorder="1" applyAlignment="1">
      <alignment vertical="center"/>
    </xf>
    <xf numFmtId="164" fontId="10" fillId="2" borderId="2" xfId="3" applyNumberFormat="1" applyFont="1" applyFill="1" applyBorder="1" applyAlignment="1">
      <alignment vertical="center" wrapText="1"/>
    </xf>
    <xf numFmtId="164" fontId="10" fillId="2" borderId="2" xfId="1" applyNumberFormat="1" applyFont="1" applyFill="1" applyBorder="1" applyAlignment="1">
      <alignment vertical="center" wrapText="1"/>
    </xf>
    <xf numFmtId="164" fontId="8" fillId="2" borderId="2" xfId="3" applyNumberFormat="1" applyFont="1" applyFill="1" applyBorder="1" applyAlignment="1">
      <alignment vertical="center" wrapText="1"/>
    </xf>
    <xf numFmtId="164" fontId="10" fillId="2" borderId="2" xfId="2" applyNumberFormat="1" applyFont="1" applyFill="1" applyBorder="1" applyAlignment="1">
      <alignment horizontal="left" vertical="center" wrapText="1"/>
    </xf>
    <xf numFmtId="165" fontId="10" fillId="2" borderId="2" xfId="2" applyNumberFormat="1" applyFont="1" applyFill="1" applyBorder="1" applyAlignment="1">
      <alignment vertical="center" wrapText="1"/>
    </xf>
    <xf numFmtId="164" fontId="10" fillId="2" borderId="2" xfId="2" applyNumberFormat="1" applyFont="1" applyFill="1" applyBorder="1" applyAlignment="1">
      <alignment vertical="center" wrapText="1"/>
    </xf>
    <xf numFmtId="165" fontId="8" fillId="2" borderId="2" xfId="2" applyNumberFormat="1" applyFont="1" applyFill="1" applyBorder="1" applyAlignment="1">
      <alignment vertical="center" wrapText="1"/>
    </xf>
    <xf numFmtId="164" fontId="8" fillId="2" borderId="2" xfId="2" applyNumberFormat="1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164" fontId="14" fillId="2" borderId="0" xfId="0" applyNumberFormat="1" applyFont="1" applyFill="1" applyAlignment="1">
      <alignment vertical="center"/>
    </xf>
    <xf numFmtId="0" fontId="9" fillId="2" borderId="0" xfId="0" applyFont="1" applyFill="1"/>
    <xf numFmtId="0" fontId="14" fillId="2" borderId="0" xfId="0" applyFont="1" applyFill="1" applyAlignment="1">
      <alignment vertical="center"/>
    </xf>
    <xf numFmtId="0" fontId="10" fillId="2" borderId="1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ySplit="10" topLeftCell="A38" activePane="bottomLeft" state="frozen"/>
      <selection pane="bottomLeft" activeCell="A44" sqref="A44:XFD4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57031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6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113</v>
      </c>
      <c r="K8" s="89" t="s">
        <v>10</v>
      </c>
      <c r="L8" s="94" t="s">
        <v>11</v>
      </c>
      <c r="M8" s="94"/>
      <c r="N8" s="94"/>
      <c r="O8" s="94"/>
      <c r="P8" s="94" t="s">
        <v>12</v>
      </c>
      <c r="Q8" s="94"/>
      <c r="R8" s="94"/>
      <c r="S8" s="94"/>
      <c r="T8" s="94" t="s">
        <v>13</v>
      </c>
      <c r="U8" s="76" t="s">
        <v>14</v>
      </c>
      <c r="V8" s="91" t="s">
        <v>114</v>
      </c>
      <c r="W8" s="76" t="s">
        <v>121</v>
      </c>
      <c r="X8" s="76" t="s">
        <v>124</v>
      </c>
      <c r="Y8" s="76" t="s">
        <v>122</v>
      </c>
      <c r="Z8" s="76" t="s">
        <v>123</v>
      </c>
    </row>
    <row r="9" spans="1:26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0"/>
      <c r="K9" s="95"/>
      <c r="L9" s="71" t="s">
        <v>18</v>
      </c>
      <c r="M9" s="71" t="s">
        <v>19</v>
      </c>
      <c r="N9" s="71" t="s">
        <v>20</v>
      </c>
      <c r="O9" s="70" t="s">
        <v>21</v>
      </c>
      <c r="P9" s="71" t="s">
        <v>87</v>
      </c>
      <c r="Q9" s="71" t="s">
        <v>22</v>
      </c>
      <c r="R9" s="71" t="s">
        <v>20</v>
      </c>
      <c r="S9" s="70" t="s">
        <v>21</v>
      </c>
      <c r="T9" s="94"/>
      <c r="U9" s="77"/>
      <c r="V9" s="91"/>
      <c r="W9" s="77"/>
      <c r="X9" s="78"/>
      <c r="Y9" s="77"/>
      <c r="Z9" s="77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109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2">
        <f t="shared" ref="V12:V43" si="2">K12-I12</f>
        <v>0</v>
      </c>
      <c r="W12" s="73"/>
      <c r="X12" s="73"/>
      <c r="Y12" s="73"/>
      <c r="Z12" s="73"/>
    </row>
    <row r="13" spans="1:26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>SUM(S14:S14)</f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2">
        <f>K14-I14</f>
        <v>16003800</v>
      </c>
      <c r="W14" s="73">
        <v>11000000</v>
      </c>
      <c r="X14" s="73"/>
      <c r="Y14" s="73">
        <f>MAX(V14-O14-W14-X14,0)</f>
        <v>3736450</v>
      </c>
      <c r="Z14" s="73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79" t="s">
        <v>28</v>
      </c>
      <c r="B15" s="80"/>
      <c r="C15" s="81"/>
      <c r="D15" s="51">
        <f t="shared" ref="D15:R15" si="5">SUM(D16:D36)</f>
        <v>126975400</v>
      </c>
      <c r="E15" s="51">
        <f t="shared" si="5"/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>SUM(J16:J36)</f>
        <v>113916776.16650005</v>
      </c>
      <c r="K15" s="51">
        <f t="shared" si="5"/>
        <v>349395776.16649997</v>
      </c>
      <c r="L15" s="51">
        <f t="shared" si="5"/>
        <v>10158032</v>
      </c>
      <c r="M15" s="51">
        <f t="shared" si="5"/>
        <v>1904631</v>
      </c>
      <c r="N15" s="51">
        <f t="shared" si="5"/>
        <v>1269754</v>
      </c>
      <c r="O15" s="51">
        <f t="shared" si="5"/>
        <v>13332417</v>
      </c>
      <c r="P15" s="51">
        <f t="shared" si="5"/>
        <v>22220695</v>
      </c>
      <c r="Q15" s="51">
        <f t="shared" si="5"/>
        <v>3809262</v>
      </c>
      <c r="R15" s="51">
        <f t="shared" si="5"/>
        <v>1269754</v>
      </c>
      <c r="S15" s="51">
        <f>SUM(S16:S36)</f>
        <v>27299711</v>
      </c>
      <c r="T15" s="51">
        <f>SUM(T16:T36)</f>
        <v>336063359.16649997</v>
      </c>
      <c r="U15" s="51">
        <f t="shared" ref="U15" si="6">SUM(U16:U35)</f>
        <v>0</v>
      </c>
      <c r="V15" s="51">
        <f>SUM(V16:V36)</f>
        <v>334065776.16649991</v>
      </c>
      <c r="W15" s="51">
        <f t="shared" ref="W15:Y15" si="7">SUM(W16:W36)</f>
        <v>231000000</v>
      </c>
      <c r="X15" s="51">
        <f t="shared" si="7"/>
        <v>96800000</v>
      </c>
      <c r="Y15" s="51">
        <f t="shared" si="7"/>
        <v>43204410.243500009</v>
      </c>
      <c r="Z15" s="51">
        <f>SUM(Z16:Z36)</f>
        <v>2326987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8539989.7345000003</v>
      </c>
      <c r="K16" s="36">
        <f>F16+G16+H16+I16+J16</f>
        <v>19252789.734499998</v>
      </c>
      <c r="L16" s="37">
        <f t="shared" ref="L16:L34" si="8">D16*8%</f>
        <v>501600</v>
      </c>
      <c r="M16" s="38">
        <f t="shared" ref="M16:M34" si="9">D16*1.5%</f>
        <v>94050</v>
      </c>
      <c r="N16" s="39">
        <f t="shared" ref="N16:N34" si="10">D16*1%</f>
        <v>62700</v>
      </c>
      <c r="O16" s="40">
        <f t="shared" ref="O16:O34" si="11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4" si="12">P16+Q16+R16</f>
        <v>1348050</v>
      </c>
      <c r="T16" s="41">
        <f>K16-O16</f>
        <v>18594439.734499998</v>
      </c>
      <c r="U16" s="42"/>
      <c r="V16" s="72">
        <f>K16-I16</f>
        <v>18522789.734499998</v>
      </c>
      <c r="W16" s="73">
        <v>11000000</v>
      </c>
      <c r="X16" s="73"/>
      <c r="Y16" s="73">
        <f>MAX(V16-O16-W16-X16,0)</f>
        <v>6864439.7344999984</v>
      </c>
      <c r="Z16" s="73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436444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4" si="13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7319991.2010000004</v>
      </c>
      <c r="K17" s="36">
        <f t="shared" ref="K17:K36" si="14">F17+G17+H17+I17+J17</f>
        <v>17507191.201000001</v>
      </c>
      <c r="L17" s="37">
        <f t="shared" si="8"/>
        <v>459552</v>
      </c>
      <c r="M17" s="38">
        <f t="shared" si="9"/>
        <v>86166</v>
      </c>
      <c r="N17" s="39">
        <f t="shared" si="10"/>
        <v>57444</v>
      </c>
      <c r="O17" s="40">
        <f t="shared" si="11"/>
        <v>603162</v>
      </c>
      <c r="P17" s="38">
        <f t="shared" ref="P17:P34" si="15">D17*17.5%</f>
        <v>1005269.9999999999</v>
      </c>
      <c r="Q17" s="38">
        <f t="shared" ref="Q17:Q34" si="16">D17*3%</f>
        <v>172332</v>
      </c>
      <c r="R17" s="38">
        <f t="shared" ref="R17:R35" si="17">D17*1%</f>
        <v>57444</v>
      </c>
      <c r="S17" s="40">
        <f t="shared" si="12"/>
        <v>1235046</v>
      </c>
      <c r="T17" s="41">
        <f t="shared" ref="T17:T24" si="18">K17-O17</f>
        <v>16904029.201000001</v>
      </c>
      <c r="U17" s="42"/>
      <c r="V17" s="72">
        <f t="shared" si="2"/>
        <v>16777191.201000001</v>
      </c>
      <c r="W17" s="73">
        <v>11000000</v>
      </c>
      <c r="X17" s="73">
        <f>4400000</f>
        <v>4400000</v>
      </c>
      <c r="Y17" s="73">
        <f t="shared" ref="Y17:Y43" si="19">MAX(V17-O17-W17-X17,0)</f>
        <v>774029.20100000128</v>
      </c>
      <c r="Z17" s="73">
        <f t="shared" ref="Z17:Z43" si="20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38701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3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7319991.2010000004</v>
      </c>
      <c r="K18" s="36">
        <f t="shared" si="14"/>
        <v>17507191.201000001</v>
      </c>
      <c r="L18" s="37">
        <f t="shared" si="8"/>
        <v>459552</v>
      </c>
      <c r="M18" s="38">
        <f t="shared" si="9"/>
        <v>86166</v>
      </c>
      <c r="N18" s="39">
        <f t="shared" si="10"/>
        <v>57444</v>
      </c>
      <c r="O18" s="40">
        <f t="shared" si="11"/>
        <v>603162</v>
      </c>
      <c r="P18" s="38">
        <f t="shared" si="15"/>
        <v>1005269.9999999999</v>
      </c>
      <c r="Q18" s="38">
        <f t="shared" si="16"/>
        <v>172332</v>
      </c>
      <c r="R18" s="38">
        <f t="shared" si="17"/>
        <v>57444</v>
      </c>
      <c r="S18" s="40">
        <f t="shared" si="12"/>
        <v>1235046</v>
      </c>
      <c r="T18" s="41">
        <f t="shared" si="18"/>
        <v>16904029.201000001</v>
      </c>
      <c r="U18" s="42"/>
      <c r="V18" s="72">
        <f t="shared" si="2"/>
        <v>16777191.201000001</v>
      </c>
      <c r="W18" s="73">
        <v>11000000</v>
      </c>
      <c r="X18" s="73">
        <f>4400000</f>
        <v>4400000</v>
      </c>
      <c r="Y18" s="73">
        <f t="shared" si="19"/>
        <v>774029.20100000128</v>
      </c>
      <c r="Z18" s="73">
        <f t="shared" si="20"/>
        <v>38701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4879994.1340000005</v>
      </c>
      <c r="K19" s="36">
        <f t="shared" si="14"/>
        <v>16238394.134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5"/>
        <v>970444.99999999988</v>
      </c>
      <c r="Q19" s="38">
        <f>D19*3%</f>
        <v>166362</v>
      </c>
      <c r="R19" s="38">
        <f t="shared" si="17"/>
        <v>55454</v>
      </c>
      <c r="S19" s="40">
        <f>P19+Q19+R19</f>
        <v>1192261</v>
      </c>
      <c r="T19" s="41">
        <f>K19-O19</f>
        <v>15656127.134</v>
      </c>
      <c r="U19" s="42"/>
      <c r="V19" s="72">
        <f t="shared" si="2"/>
        <v>15508394.134</v>
      </c>
      <c r="W19" s="73">
        <v>11000000</v>
      </c>
      <c r="X19" s="73"/>
      <c r="Y19" s="73">
        <f t="shared" si="19"/>
        <v>3926127.1339999996</v>
      </c>
      <c r="Z19" s="73">
        <f t="shared" si="20"/>
        <v>196306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5591581.6919999998</v>
      </c>
      <c r="K20" s="36">
        <f t="shared" si="14"/>
        <v>16304381.692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5"/>
        <v>1097250</v>
      </c>
      <c r="Q20" s="38">
        <f>D20*3%</f>
        <v>188100</v>
      </c>
      <c r="R20" s="38">
        <f t="shared" si="17"/>
        <v>62700</v>
      </c>
      <c r="S20" s="40">
        <f>P20+Q20+R20</f>
        <v>1348050</v>
      </c>
      <c r="T20" s="41">
        <f>K20-O20</f>
        <v>15646031.692</v>
      </c>
      <c r="U20" s="42"/>
      <c r="V20" s="72">
        <f t="shared" si="2"/>
        <v>15574381.692</v>
      </c>
      <c r="W20" s="73">
        <v>11000000</v>
      </c>
      <c r="X20" s="73">
        <f>4400000*2</f>
        <v>8800000</v>
      </c>
      <c r="Y20" s="73">
        <f t="shared" si="19"/>
        <v>0</v>
      </c>
      <c r="Z20" s="73">
        <f t="shared" si="20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3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4879994.1340000005</v>
      </c>
      <c r="K21" s="36">
        <f t="shared" si="14"/>
        <v>16438994.134</v>
      </c>
      <c r="L21" s="37">
        <f t="shared" si="8"/>
        <v>459680</v>
      </c>
      <c r="M21" s="38">
        <f t="shared" si="9"/>
        <v>86190</v>
      </c>
      <c r="N21" s="39">
        <f t="shared" si="10"/>
        <v>57460</v>
      </c>
      <c r="O21" s="40">
        <f t="shared" si="11"/>
        <v>603330</v>
      </c>
      <c r="P21" s="38">
        <f t="shared" si="15"/>
        <v>1005549.9999999999</v>
      </c>
      <c r="Q21" s="38">
        <f t="shared" si="16"/>
        <v>172380</v>
      </c>
      <c r="R21" s="38">
        <f t="shared" si="17"/>
        <v>57460</v>
      </c>
      <c r="S21" s="40">
        <f t="shared" si="12"/>
        <v>1235390</v>
      </c>
      <c r="T21" s="41">
        <f t="shared" si="18"/>
        <v>15835664.134</v>
      </c>
      <c r="U21" s="42"/>
      <c r="V21" s="72">
        <f t="shared" si="2"/>
        <v>15708994.134</v>
      </c>
      <c r="W21" s="73">
        <v>11000000</v>
      </c>
      <c r="X21" s="73">
        <f>4400000</f>
        <v>4400000</v>
      </c>
      <c r="Y21" s="73">
        <f t="shared" si="19"/>
        <v>0</v>
      </c>
      <c r="Z21" s="73">
        <f t="shared" si="20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3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4879994.1340000005</v>
      </c>
      <c r="K22" s="36">
        <f t="shared" si="14"/>
        <v>16438994.134</v>
      </c>
      <c r="L22" s="37">
        <f t="shared" si="8"/>
        <v>459680</v>
      </c>
      <c r="M22" s="38">
        <f t="shared" si="9"/>
        <v>86190</v>
      </c>
      <c r="N22" s="39">
        <f t="shared" si="10"/>
        <v>57460</v>
      </c>
      <c r="O22" s="40">
        <f t="shared" si="11"/>
        <v>603330</v>
      </c>
      <c r="P22" s="38">
        <f t="shared" si="15"/>
        <v>1005549.9999999999</v>
      </c>
      <c r="Q22" s="38">
        <f t="shared" si="16"/>
        <v>172380</v>
      </c>
      <c r="R22" s="38">
        <f t="shared" si="17"/>
        <v>57460</v>
      </c>
      <c r="S22" s="40">
        <f t="shared" si="12"/>
        <v>1235390</v>
      </c>
      <c r="T22" s="41">
        <f t="shared" si="18"/>
        <v>15835664.134</v>
      </c>
      <c r="U22" s="42"/>
      <c r="V22" s="72">
        <f t="shared" si="2"/>
        <v>15708994.134</v>
      </c>
      <c r="W22" s="73">
        <v>11000000</v>
      </c>
      <c r="X22" s="73"/>
      <c r="Y22" s="73">
        <f t="shared" si="19"/>
        <v>4105664.1339999996</v>
      </c>
      <c r="Z22" s="73">
        <f t="shared" si="20"/>
        <v>205283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3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4879994.1340000005</v>
      </c>
      <c r="K23" s="36">
        <f t="shared" si="14"/>
        <v>16438994.134</v>
      </c>
      <c r="L23" s="37">
        <f t="shared" si="8"/>
        <v>459680</v>
      </c>
      <c r="M23" s="38">
        <f t="shared" si="9"/>
        <v>86190</v>
      </c>
      <c r="N23" s="39">
        <f t="shared" si="10"/>
        <v>57460</v>
      </c>
      <c r="O23" s="40">
        <f t="shared" si="11"/>
        <v>603330</v>
      </c>
      <c r="P23" s="38">
        <f t="shared" si="15"/>
        <v>1005549.9999999999</v>
      </c>
      <c r="Q23" s="38">
        <f t="shared" si="16"/>
        <v>172380</v>
      </c>
      <c r="R23" s="38">
        <f t="shared" si="17"/>
        <v>57460</v>
      </c>
      <c r="S23" s="40">
        <f t="shared" si="12"/>
        <v>1235390</v>
      </c>
      <c r="T23" s="41">
        <f t="shared" si="18"/>
        <v>15835664.134</v>
      </c>
      <c r="U23" s="42"/>
      <c r="V23" s="72">
        <f t="shared" si="2"/>
        <v>15708994.134</v>
      </c>
      <c r="W23" s="73">
        <v>11000000</v>
      </c>
      <c r="X23" s="73"/>
      <c r="Y23" s="73">
        <f t="shared" si="19"/>
        <v>4105664.1339999996</v>
      </c>
      <c r="Z23" s="73">
        <f t="shared" si="20"/>
        <v>205283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3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7319991.2010000004</v>
      </c>
      <c r="K24" s="36">
        <f t="shared" si="14"/>
        <v>18039191.201000001</v>
      </c>
      <c r="L24" s="37">
        <f t="shared" si="8"/>
        <v>502112</v>
      </c>
      <c r="M24" s="38">
        <f t="shared" si="9"/>
        <v>94146</v>
      </c>
      <c r="N24" s="39">
        <f t="shared" si="10"/>
        <v>62764</v>
      </c>
      <c r="O24" s="40">
        <f t="shared" si="11"/>
        <v>659022</v>
      </c>
      <c r="P24" s="38">
        <f t="shared" si="15"/>
        <v>1098370</v>
      </c>
      <c r="Q24" s="38">
        <f t="shared" si="16"/>
        <v>188292</v>
      </c>
      <c r="R24" s="38">
        <f t="shared" si="17"/>
        <v>62764</v>
      </c>
      <c r="S24" s="40">
        <f t="shared" si="12"/>
        <v>1349426</v>
      </c>
      <c r="T24" s="41">
        <f t="shared" si="18"/>
        <v>17380169.201000001</v>
      </c>
      <c r="U24" s="42"/>
      <c r="V24" s="72">
        <f t="shared" si="2"/>
        <v>17309191.201000001</v>
      </c>
      <c r="W24" s="73">
        <v>11000000</v>
      </c>
      <c r="X24" s="73">
        <f>4400000*2</f>
        <v>8800000</v>
      </c>
      <c r="Y24" s="73">
        <f t="shared" si="19"/>
        <v>0</v>
      </c>
      <c r="Z24" s="73">
        <f t="shared" si="20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3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3727721.128</v>
      </c>
      <c r="K25" s="36">
        <f t="shared" si="14"/>
        <v>15286721.128</v>
      </c>
      <c r="L25" s="37">
        <f t="shared" si="8"/>
        <v>459680</v>
      </c>
      <c r="M25" s="38">
        <f t="shared" si="9"/>
        <v>86190</v>
      </c>
      <c r="N25" s="39">
        <f t="shared" si="10"/>
        <v>57460</v>
      </c>
      <c r="O25" s="40">
        <f t="shared" si="11"/>
        <v>603330</v>
      </c>
      <c r="P25" s="38">
        <f t="shared" si="15"/>
        <v>1005549.9999999999</v>
      </c>
      <c r="Q25" s="38">
        <f t="shared" si="16"/>
        <v>172380</v>
      </c>
      <c r="R25" s="38">
        <f t="shared" si="17"/>
        <v>57460</v>
      </c>
      <c r="S25" s="40">
        <f t="shared" si="12"/>
        <v>1235390</v>
      </c>
      <c r="T25" s="41">
        <f>K25-O25</f>
        <v>14683391.128</v>
      </c>
      <c r="U25" s="42"/>
      <c r="V25" s="72">
        <f t="shared" si="2"/>
        <v>14556721.128</v>
      </c>
      <c r="W25" s="73">
        <v>11000000</v>
      </c>
      <c r="X25" s="73"/>
      <c r="Y25" s="73">
        <f t="shared" si="19"/>
        <v>2953391.1280000005</v>
      </c>
      <c r="Z25" s="73">
        <f t="shared" si="20"/>
        <v>147670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3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4879994.1340000005</v>
      </c>
      <c r="K26" s="36">
        <f t="shared" si="14"/>
        <v>16438994.134</v>
      </c>
      <c r="L26" s="37">
        <f t="shared" si="8"/>
        <v>459680</v>
      </c>
      <c r="M26" s="38">
        <f t="shared" si="9"/>
        <v>86190</v>
      </c>
      <c r="N26" s="39">
        <f t="shared" si="10"/>
        <v>57460</v>
      </c>
      <c r="O26" s="40">
        <f t="shared" si="11"/>
        <v>603330</v>
      </c>
      <c r="P26" s="38">
        <f t="shared" si="15"/>
        <v>1005549.9999999999</v>
      </c>
      <c r="Q26" s="38">
        <f t="shared" si="16"/>
        <v>172380</v>
      </c>
      <c r="R26" s="38">
        <f t="shared" si="17"/>
        <v>57460</v>
      </c>
      <c r="S26" s="40">
        <f t="shared" si="12"/>
        <v>1235390</v>
      </c>
      <c r="T26" s="41">
        <f>K26-O26</f>
        <v>15835664.134</v>
      </c>
      <c r="U26" s="42"/>
      <c r="V26" s="72">
        <f t="shared" si="2"/>
        <v>15708994.134</v>
      </c>
      <c r="W26" s="73">
        <v>11000000</v>
      </c>
      <c r="X26" s="73"/>
      <c r="Y26" s="73">
        <f t="shared" si="19"/>
        <v>4105664.1339999996</v>
      </c>
      <c r="Z26" s="73">
        <f t="shared" si="20"/>
        <v>205283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3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3727721.128</v>
      </c>
      <c r="K27" s="36">
        <f t="shared" si="14"/>
        <v>15286721.128</v>
      </c>
      <c r="L27" s="37">
        <f t="shared" si="8"/>
        <v>459680</v>
      </c>
      <c r="M27" s="38">
        <f t="shared" si="9"/>
        <v>86190</v>
      </c>
      <c r="N27" s="39">
        <f t="shared" si="10"/>
        <v>57460</v>
      </c>
      <c r="O27" s="40">
        <f t="shared" si="11"/>
        <v>603330</v>
      </c>
      <c r="P27" s="38">
        <f t="shared" si="15"/>
        <v>1005549.9999999999</v>
      </c>
      <c r="Q27" s="38">
        <f t="shared" si="16"/>
        <v>172380</v>
      </c>
      <c r="R27" s="38">
        <f t="shared" si="17"/>
        <v>57460</v>
      </c>
      <c r="S27" s="40">
        <f t="shared" si="12"/>
        <v>1235390</v>
      </c>
      <c r="T27" s="41">
        <f t="shared" ref="T27" si="21">K27-O27</f>
        <v>14683391.128</v>
      </c>
      <c r="U27" s="42"/>
      <c r="V27" s="72">
        <f t="shared" si="2"/>
        <v>14556721.128</v>
      </c>
      <c r="W27" s="73">
        <v>11000000</v>
      </c>
      <c r="X27" s="73">
        <f>4400000*2</f>
        <v>8800000</v>
      </c>
      <c r="Y27" s="73">
        <f t="shared" si="19"/>
        <v>0</v>
      </c>
      <c r="Z27" s="73">
        <f t="shared" si="20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3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3727721.128</v>
      </c>
      <c r="K28" s="36">
        <f t="shared" si="14"/>
        <v>15286721.128</v>
      </c>
      <c r="L28" s="37">
        <f t="shared" si="8"/>
        <v>459680</v>
      </c>
      <c r="M28" s="38">
        <f t="shared" si="9"/>
        <v>86190</v>
      </c>
      <c r="N28" s="39">
        <f t="shared" si="10"/>
        <v>57460</v>
      </c>
      <c r="O28" s="40">
        <f t="shared" si="11"/>
        <v>603330</v>
      </c>
      <c r="P28" s="38">
        <f t="shared" si="15"/>
        <v>1005549.9999999999</v>
      </c>
      <c r="Q28" s="38">
        <f t="shared" si="16"/>
        <v>172380</v>
      </c>
      <c r="R28" s="38">
        <f t="shared" si="17"/>
        <v>57460</v>
      </c>
      <c r="S28" s="40">
        <f t="shared" si="12"/>
        <v>1235390</v>
      </c>
      <c r="T28" s="41">
        <f>K28-O28</f>
        <v>14683391.128</v>
      </c>
      <c r="U28" s="42"/>
      <c r="V28" s="72">
        <f t="shared" si="2"/>
        <v>14556721.128</v>
      </c>
      <c r="W28" s="73">
        <v>11000000</v>
      </c>
      <c r="X28" s="73">
        <f>4400000*2</f>
        <v>8800000</v>
      </c>
      <c r="Y28" s="73">
        <f t="shared" si="19"/>
        <v>0</v>
      </c>
      <c r="Z28" s="73">
        <f t="shared" si="20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3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5591581.6919999998</v>
      </c>
      <c r="K29" s="36">
        <f t="shared" si="14"/>
        <v>16310781.692</v>
      </c>
      <c r="L29" s="37">
        <f t="shared" si="8"/>
        <v>502112</v>
      </c>
      <c r="M29" s="38">
        <f t="shared" si="9"/>
        <v>94146</v>
      </c>
      <c r="N29" s="39">
        <f t="shared" si="10"/>
        <v>62764</v>
      </c>
      <c r="O29" s="40">
        <f t="shared" si="11"/>
        <v>659022</v>
      </c>
      <c r="P29" s="38">
        <f t="shared" si="15"/>
        <v>1098370</v>
      </c>
      <c r="Q29" s="38">
        <f t="shared" si="16"/>
        <v>188292</v>
      </c>
      <c r="R29" s="38">
        <f t="shared" si="17"/>
        <v>62764</v>
      </c>
      <c r="S29" s="40">
        <f t="shared" si="12"/>
        <v>1349426</v>
      </c>
      <c r="T29" s="41">
        <f t="shared" ref="T29:T30" si="22">K29-O29</f>
        <v>15651759.692</v>
      </c>
      <c r="U29" s="42"/>
      <c r="V29" s="72">
        <f t="shared" si="2"/>
        <v>15580781.692</v>
      </c>
      <c r="W29" s="73">
        <v>11000000</v>
      </c>
      <c r="X29" s="73">
        <f>4400000*3</f>
        <v>13200000</v>
      </c>
      <c r="Y29" s="73">
        <f t="shared" si="19"/>
        <v>0</v>
      </c>
      <c r="Z29" s="73">
        <f t="shared" si="20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3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5591581.6919999998</v>
      </c>
      <c r="K30" s="36">
        <f t="shared" si="14"/>
        <v>16310781.692</v>
      </c>
      <c r="L30" s="37">
        <f t="shared" si="8"/>
        <v>502112</v>
      </c>
      <c r="M30" s="38">
        <f t="shared" si="9"/>
        <v>94146</v>
      </c>
      <c r="N30" s="39">
        <f t="shared" si="10"/>
        <v>62764</v>
      </c>
      <c r="O30" s="40">
        <f t="shared" si="11"/>
        <v>659022</v>
      </c>
      <c r="P30" s="38">
        <f t="shared" si="15"/>
        <v>1098370</v>
      </c>
      <c r="Q30" s="38">
        <f t="shared" si="16"/>
        <v>188292</v>
      </c>
      <c r="R30" s="38">
        <f t="shared" si="17"/>
        <v>62764</v>
      </c>
      <c r="S30" s="40">
        <f t="shared" si="12"/>
        <v>1349426</v>
      </c>
      <c r="T30" s="41">
        <f t="shared" si="22"/>
        <v>15651759.692</v>
      </c>
      <c r="U30" s="42"/>
      <c r="V30" s="72">
        <f t="shared" si="2"/>
        <v>15580781.692</v>
      </c>
      <c r="W30" s="73">
        <v>11000000</v>
      </c>
      <c r="X30" s="73">
        <f>4400000</f>
        <v>4400000</v>
      </c>
      <c r="Y30" s="73">
        <f t="shared" si="19"/>
        <v>0</v>
      </c>
      <c r="Z30" s="73">
        <f t="shared" si="20"/>
        <v>0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3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3727721.128</v>
      </c>
      <c r="K31" s="36">
        <f t="shared" si="14"/>
        <v>15286721.128</v>
      </c>
      <c r="L31" s="37">
        <f t="shared" si="8"/>
        <v>459680</v>
      </c>
      <c r="M31" s="38">
        <f t="shared" si="9"/>
        <v>86190</v>
      </c>
      <c r="N31" s="39">
        <f t="shared" si="10"/>
        <v>57460</v>
      </c>
      <c r="O31" s="40">
        <f t="shared" si="11"/>
        <v>603330</v>
      </c>
      <c r="P31" s="38">
        <f t="shared" si="15"/>
        <v>1005549.9999999999</v>
      </c>
      <c r="Q31" s="38">
        <f t="shared" si="16"/>
        <v>172380</v>
      </c>
      <c r="R31" s="38">
        <f t="shared" si="17"/>
        <v>57460</v>
      </c>
      <c r="S31" s="40">
        <f t="shared" si="12"/>
        <v>1235390</v>
      </c>
      <c r="T31" s="41">
        <f>K31-O31</f>
        <v>14683391.128</v>
      </c>
      <c r="U31" s="42"/>
      <c r="V31" s="72">
        <f t="shared" si="2"/>
        <v>14556721.128</v>
      </c>
      <c r="W31" s="73">
        <v>11000000</v>
      </c>
      <c r="X31" s="73">
        <f>4400000*3</f>
        <v>13200000</v>
      </c>
      <c r="Y31" s="73">
        <f t="shared" si="19"/>
        <v>0</v>
      </c>
      <c r="Z31" s="73">
        <f t="shared" si="20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3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3727721.128</v>
      </c>
      <c r="K32" s="36">
        <f t="shared" si="14"/>
        <v>15286721.128</v>
      </c>
      <c r="L32" s="37">
        <f t="shared" si="8"/>
        <v>459680</v>
      </c>
      <c r="M32" s="38">
        <f t="shared" si="9"/>
        <v>86190</v>
      </c>
      <c r="N32" s="39">
        <f t="shared" si="10"/>
        <v>57460</v>
      </c>
      <c r="O32" s="40">
        <f t="shared" si="11"/>
        <v>603330</v>
      </c>
      <c r="P32" s="38">
        <f t="shared" si="15"/>
        <v>1005549.9999999999</v>
      </c>
      <c r="Q32" s="38">
        <f t="shared" si="16"/>
        <v>172380</v>
      </c>
      <c r="R32" s="38">
        <f t="shared" si="17"/>
        <v>57460</v>
      </c>
      <c r="S32" s="40">
        <f t="shared" si="12"/>
        <v>1235390</v>
      </c>
      <c r="T32" s="41">
        <f>K32-O32</f>
        <v>14683391.128</v>
      </c>
      <c r="U32" s="42"/>
      <c r="V32" s="72">
        <f t="shared" si="2"/>
        <v>14556721.128</v>
      </c>
      <c r="W32" s="73">
        <v>11000000</v>
      </c>
      <c r="X32" s="73">
        <f>4400000*3</f>
        <v>13200000</v>
      </c>
      <c r="Y32" s="73">
        <f t="shared" si="19"/>
        <v>0</v>
      </c>
      <c r="Z32" s="73">
        <f t="shared" si="20"/>
        <v>0</v>
      </c>
    </row>
    <row r="33" spans="1:26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3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4879994.1340000005</v>
      </c>
      <c r="K33" s="36">
        <f t="shared" si="14"/>
        <v>16438994.134</v>
      </c>
      <c r="L33" s="37">
        <f t="shared" si="8"/>
        <v>459680</v>
      </c>
      <c r="M33" s="38">
        <f t="shared" si="9"/>
        <v>86190</v>
      </c>
      <c r="N33" s="39">
        <f t="shared" si="10"/>
        <v>57460</v>
      </c>
      <c r="O33" s="40">
        <f t="shared" si="11"/>
        <v>603330</v>
      </c>
      <c r="P33" s="38">
        <f t="shared" si="15"/>
        <v>1005549.9999999999</v>
      </c>
      <c r="Q33" s="38">
        <f t="shared" si="16"/>
        <v>172380</v>
      </c>
      <c r="R33" s="38">
        <f t="shared" si="17"/>
        <v>57460</v>
      </c>
      <c r="S33" s="40">
        <f t="shared" si="12"/>
        <v>1235390</v>
      </c>
      <c r="T33" s="41">
        <f>K33-O33</f>
        <v>15835664.134</v>
      </c>
      <c r="U33" s="42"/>
      <c r="V33" s="72">
        <f t="shared" si="2"/>
        <v>15708994.134</v>
      </c>
      <c r="W33" s="73">
        <v>11000000</v>
      </c>
      <c r="X33" s="73"/>
      <c r="Y33" s="73">
        <f t="shared" si="19"/>
        <v>4105664.1339999996</v>
      </c>
      <c r="Z33" s="73">
        <f>ROUND(IF(Y33&gt;80000000,((Y33-80000000)*0.35+18150000),IF(AND(Y33&gt;52000000,Y33&lt;=80000000),((Y33-52000000)*0.3+9750000),IF(AND(Y33&gt;32000000,Y33&lt;=52000000),((Y33-32000000)*0.25+4750000),IF(AND(Y33&gt;18000000,Y33&lt;=32000000),((Y33-18000000)*0.2+1950000),IF(AND(Y33&gt;10000000,Y33&lt;=18000000),((Y33-10000000)*0.15+750000),IF(AND(Y33&gt;5000000,Y33&lt;=10000000),((Y33-5000000)*0.1+250000),(Y33*0.05))))))),0)</f>
        <v>205283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119</v>
      </c>
      <c r="D34" s="32">
        <f t="shared" si="13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6523511.9740000004</v>
      </c>
      <c r="K34" s="36">
        <f t="shared" si="14"/>
        <v>19034111.973999999</v>
      </c>
      <c r="L34" s="37">
        <f t="shared" si="8"/>
        <v>634816</v>
      </c>
      <c r="M34" s="38">
        <f t="shared" si="9"/>
        <v>119028</v>
      </c>
      <c r="N34" s="39">
        <f t="shared" si="10"/>
        <v>79352</v>
      </c>
      <c r="O34" s="40">
        <f t="shared" si="11"/>
        <v>833196</v>
      </c>
      <c r="P34" s="38">
        <f t="shared" si="15"/>
        <v>1388660</v>
      </c>
      <c r="Q34" s="38">
        <f t="shared" si="16"/>
        <v>238056</v>
      </c>
      <c r="R34" s="38">
        <f t="shared" si="17"/>
        <v>79352</v>
      </c>
      <c r="S34" s="40">
        <f t="shared" si="12"/>
        <v>1706068</v>
      </c>
      <c r="T34" s="41">
        <f>K34-O34</f>
        <v>18200915.973999999</v>
      </c>
      <c r="U34" s="42"/>
      <c r="V34" s="72">
        <f t="shared" si="2"/>
        <v>18304111.973999999</v>
      </c>
      <c r="W34" s="73">
        <v>11000000</v>
      </c>
      <c r="X34" s="73"/>
      <c r="Y34" s="73">
        <f t="shared" si="19"/>
        <v>6470915.9739999995</v>
      </c>
      <c r="Z34" s="73">
        <f t="shared" si="20"/>
        <v>397092</v>
      </c>
    </row>
    <row r="35" spans="1:26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ref="D35" si="23">F35+G35</f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4879994.1340000005</v>
      </c>
      <c r="K35" s="36">
        <f t="shared" si="14"/>
        <v>15911194.134</v>
      </c>
      <c r="L35" s="37">
        <f t="shared" ref="L35" si="24">D35*8%</f>
        <v>527072</v>
      </c>
      <c r="M35" s="38">
        <f t="shared" ref="M35" si="25">D35*1.5%</f>
        <v>98826</v>
      </c>
      <c r="N35" s="39">
        <f t="shared" ref="N35" si="26">D35*1%</f>
        <v>65884</v>
      </c>
      <c r="O35" s="40">
        <f>L35+M35+N35</f>
        <v>691782</v>
      </c>
      <c r="P35" s="38">
        <f>D35*17.5%</f>
        <v>1152970</v>
      </c>
      <c r="Q35" s="38">
        <f t="shared" ref="Q35" si="27">D35*3%</f>
        <v>197652</v>
      </c>
      <c r="R35" s="38">
        <f t="shared" si="17"/>
        <v>65884</v>
      </c>
      <c r="S35" s="40">
        <f t="shared" ref="S35" si="28">P35+Q35+R35</f>
        <v>1416506</v>
      </c>
      <c r="T35" s="41">
        <f t="shared" ref="T35" si="29">K35-O35</f>
        <v>15219412.134</v>
      </c>
      <c r="U35" s="42"/>
      <c r="V35" s="72">
        <f t="shared" si="2"/>
        <v>15181194.134</v>
      </c>
      <c r="W35" s="73">
        <v>11000000</v>
      </c>
      <c r="X35" s="73"/>
      <c r="Y35" s="73">
        <f t="shared" si="19"/>
        <v>3489412.1339999996</v>
      </c>
      <c r="Z35" s="73">
        <f t="shared" si="20"/>
        <v>174471</v>
      </c>
    </row>
    <row r="36" spans="1:26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ref="D36" si="30">F36+G36</f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7319991.2010000004</v>
      </c>
      <c r="K36" s="36">
        <f t="shared" si="14"/>
        <v>18351191.201000001</v>
      </c>
      <c r="L36" s="37">
        <f t="shared" ref="L36" si="31">D36*8%</f>
        <v>527072</v>
      </c>
      <c r="M36" s="38">
        <f t="shared" ref="M36" si="32">D36*1.5%</f>
        <v>98826</v>
      </c>
      <c r="N36" s="39">
        <f t="shared" ref="N36" si="33">D36*1%</f>
        <v>65884</v>
      </c>
      <c r="O36" s="40">
        <f>L36+M36+N36</f>
        <v>691782</v>
      </c>
      <c r="P36" s="38">
        <f>D36*17.5%</f>
        <v>1152970</v>
      </c>
      <c r="Q36" s="38">
        <f t="shared" ref="Q36" si="34">D36*3%</f>
        <v>197652</v>
      </c>
      <c r="R36" s="38">
        <f t="shared" ref="R36" si="35">D36*1%</f>
        <v>65884</v>
      </c>
      <c r="S36" s="40">
        <f t="shared" ref="S36" si="36">P36+Q36+R36</f>
        <v>1416506</v>
      </c>
      <c r="T36" s="41">
        <f t="shared" ref="T36" si="37">K36-O36</f>
        <v>17659409.201000001</v>
      </c>
      <c r="U36" s="42"/>
      <c r="V36" s="72">
        <f t="shared" si="2"/>
        <v>17621191.201000001</v>
      </c>
      <c r="W36" s="73">
        <v>11000000</v>
      </c>
      <c r="X36" s="73">
        <f>4400000</f>
        <v>4400000</v>
      </c>
      <c r="Y36" s="73">
        <f t="shared" si="19"/>
        <v>1529409.2010000013</v>
      </c>
      <c r="Z36" s="73">
        <f t="shared" si="20"/>
        <v>76470</v>
      </c>
    </row>
    <row r="37" spans="1:26" s="26" customFormat="1" ht="21.75" customHeight="1" x14ac:dyDescent="0.25">
      <c r="A37" s="79" t="s">
        <v>38</v>
      </c>
      <c r="B37" s="80"/>
      <c r="C37" s="81"/>
      <c r="D37" s="51">
        <f t="shared" ref="D37:U37" si="38">SUM(D38:D43)</f>
        <v>39974600</v>
      </c>
      <c r="E37" s="51">
        <f t="shared" si="38"/>
        <v>156</v>
      </c>
      <c r="F37" s="51">
        <f t="shared" si="38"/>
        <v>33030200</v>
      </c>
      <c r="G37" s="51">
        <f t="shared" si="38"/>
        <v>6944400</v>
      </c>
      <c r="H37" s="51">
        <f t="shared" si="38"/>
        <v>22763000</v>
      </c>
      <c r="I37" s="51">
        <f t="shared" si="38"/>
        <v>4380000</v>
      </c>
      <c r="J37" s="51">
        <f t="shared" si="38"/>
        <v>0</v>
      </c>
      <c r="K37" s="51">
        <f t="shared" si="38"/>
        <v>67117600</v>
      </c>
      <c r="L37" s="51">
        <f t="shared" si="38"/>
        <v>3197968</v>
      </c>
      <c r="M37" s="51">
        <f t="shared" si="38"/>
        <v>599619</v>
      </c>
      <c r="N37" s="51">
        <f t="shared" si="38"/>
        <v>399746</v>
      </c>
      <c r="O37" s="51">
        <f t="shared" si="38"/>
        <v>4197333</v>
      </c>
      <c r="P37" s="51">
        <f t="shared" si="38"/>
        <v>6995555</v>
      </c>
      <c r="Q37" s="51">
        <f t="shared" si="38"/>
        <v>1199238</v>
      </c>
      <c r="R37" s="51">
        <f t="shared" si="38"/>
        <v>399746</v>
      </c>
      <c r="S37" s="51">
        <f t="shared" si="38"/>
        <v>8594539</v>
      </c>
      <c r="T37" s="51">
        <f t="shared" si="38"/>
        <v>62920267</v>
      </c>
      <c r="U37" s="51">
        <f t="shared" si="38"/>
        <v>0</v>
      </c>
      <c r="V37" s="51">
        <f>SUM(V38:V43)</f>
        <v>62737600</v>
      </c>
      <c r="W37" s="51">
        <f t="shared" ref="W37:Z37" si="39">SUM(W38:W43)</f>
        <v>66000000</v>
      </c>
      <c r="X37" s="51">
        <f t="shared" si="39"/>
        <v>4400000</v>
      </c>
      <c r="Y37" s="51">
        <f t="shared" si="39"/>
        <v>1869493</v>
      </c>
      <c r="Z37" s="51">
        <f t="shared" si="39"/>
        <v>93475</v>
      </c>
    </row>
    <row r="38" spans="1:26" s="26" customFormat="1" ht="17.25" customHeight="1" x14ac:dyDescent="0.25">
      <c r="A38" s="29">
        <v>24</v>
      </c>
      <c r="B38" s="30" t="s">
        <v>42</v>
      </c>
      <c r="C38" s="31" t="s">
        <v>41</v>
      </c>
      <c r="D38" s="43">
        <f t="shared" ref="D38:D40" si="4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5"/>
      <c r="K38" s="36">
        <f>F38+G38+H38+I38+J38</f>
        <v>10032400</v>
      </c>
      <c r="L38" s="37">
        <f t="shared" ref="L38:L40" si="41">D38*8%</f>
        <v>443632</v>
      </c>
      <c r="M38" s="38">
        <f t="shared" ref="M38:M40" si="42">D38*1.5%</f>
        <v>83181</v>
      </c>
      <c r="N38" s="39">
        <f t="shared" ref="N38:N40" si="43">D38*1%</f>
        <v>55454</v>
      </c>
      <c r="O38" s="40">
        <f t="shared" ref="O38:O40" si="44">L38+M38+N38</f>
        <v>582267</v>
      </c>
      <c r="P38" s="38">
        <f>D38*17.5%</f>
        <v>970444.99999999988</v>
      </c>
      <c r="Q38" s="38">
        <f>D38*3%</f>
        <v>166362</v>
      </c>
      <c r="R38" s="38">
        <f>D38*1%</f>
        <v>55454</v>
      </c>
      <c r="S38" s="40">
        <f t="shared" ref="S38:S40" si="45">P38+Q38+R38</f>
        <v>1192261</v>
      </c>
      <c r="T38" s="41">
        <f t="shared" ref="T38:T40" si="46">K38-O38</f>
        <v>9450133</v>
      </c>
      <c r="U38" s="42"/>
      <c r="V38" s="72">
        <f t="shared" si="2"/>
        <v>9302400</v>
      </c>
      <c r="W38" s="73">
        <v>11000000</v>
      </c>
      <c r="X38" s="73"/>
      <c r="Y38" s="73">
        <f t="shared" si="19"/>
        <v>0</v>
      </c>
      <c r="Z38" s="73">
        <f t="shared" si="20"/>
        <v>0</v>
      </c>
    </row>
    <row r="39" spans="1:26" s="26" customFormat="1" ht="17.25" customHeight="1" x14ac:dyDescent="0.25">
      <c r="A39" s="29">
        <v>25</v>
      </c>
      <c r="B39" s="30" t="s">
        <v>79</v>
      </c>
      <c r="C39" s="31" t="s">
        <v>40</v>
      </c>
      <c r="D39" s="43">
        <f t="shared" si="4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5"/>
      <c r="K39" s="36">
        <f t="shared" ref="K39:K43" si="47">F39+G39+H39+I39+J39</f>
        <v>10542400</v>
      </c>
      <c r="L39" s="37">
        <f t="shared" si="41"/>
        <v>484432</v>
      </c>
      <c r="M39" s="38">
        <f t="shared" si="42"/>
        <v>90831</v>
      </c>
      <c r="N39" s="39">
        <f t="shared" si="43"/>
        <v>60554</v>
      </c>
      <c r="O39" s="40">
        <f t="shared" si="44"/>
        <v>635817</v>
      </c>
      <c r="P39" s="38">
        <f t="shared" ref="P39:P42" si="48">D39*17.5%</f>
        <v>1059695</v>
      </c>
      <c r="Q39" s="38">
        <f t="shared" ref="Q39:Q40" si="49">D39*3%</f>
        <v>181662</v>
      </c>
      <c r="R39" s="38">
        <f t="shared" ref="R39:R43" si="50">D39*1%</f>
        <v>60554</v>
      </c>
      <c r="S39" s="40">
        <f t="shared" si="45"/>
        <v>1301911</v>
      </c>
      <c r="T39" s="41">
        <f t="shared" si="46"/>
        <v>9906583</v>
      </c>
      <c r="U39" s="42"/>
      <c r="V39" s="72">
        <f t="shared" si="2"/>
        <v>9812400</v>
      </c>
      <c r="W39" s="73">
        <v>11000000</v>
      </c>
      <c r="X39" s="73">
        <f>4400000</f>
        <v>4400000</v>
      </c>
      <c r="Y39" s="73">
        <f t="shared" si="19"/>
        <v>0</v>
      </c>
      <c r="Z39" s="73">
        <f t="shared" si="20"/>
        <v>0</v>
      </c>
    </row>
    <row r="40" spans="1:26" s="14" customFormat="1" ht="19.5" customHeight="1" x14ac:dyDescent="0.25">
      <c r="A40" s="29">
        <v>26</v>
      </c>
      <c r="B40" s="30" t="s">
        <v>81</v>
      </c>
      <c r="C40" s="31" t="s">
        <v>41</v>
      </c>
      <c r="D40" s="43">
        <f t="shared" si="4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5"/>
      <c r="K40" s="36">
        <f t="shared" si="47"/>
        <v>10233000</v>
      </c>
      <c r="L40" s="37">
        <f t="shared" si="41"/>
        <v>459680</v>
      </c>
      <c r="M40" s="38">
        <f t="shared" si="42"/>
        <v>86190</v>
      </c>
      <c r="N40" s="39">
        <f t="shared" si="43"/>
        <v>57460</v>
      </c>
      <c r="O40" s="40">
        <f t="shared" si="44"/>
        <v>603330</v>
      </c>
      <c r="P40" s="38">
        <f t="shared" si="48"/>
        <v>1005549.9999999999</v>
      </c>
      <c r="Q40" s="38">
        <f t="shared" si="49"/>
        <v>172380</v>
      </c>
      <c r="R40" s="38">
        <f t="shared" si="50"/>
        <v>57460</v>
      </c>
      <c r="S40" s="40">
        <f t="shared" si="45"/>
        <v>1235390</v>
      </c>
      <c r="T40" s="41">
        <f t="shared" si="46"/>
        <v>9629670</v>
      </c>
      <c r="U40" s="42"/>
      <c r="V40" s="72">
        <f t="shared" si="2"/>
        <v>9503000</v>
      </c>
      <c r="W40" s="73">
        <v>11000000</v>
      </c>
      <c r="X40" s="73"/>
      <c r="Y40" s="73">
        <f t="shared" si="19"/>
        <v>0</v>
      </c>
      <c r="Z40" s="73">
        <f t="shared" si="20"/>
        <v>0</v>
      </c>
    </row>
    <row r="41" spans="1:26" s="14" customFormat="1" ht="19.5" customHeight="1" x14ac:dyDescent="0.25">
      <c r="A41" s="62">
        <v>27</v>
      </c>
      <c r="B41" s="30" t="s">
        <v>100</v>
      </c>
      <c r="C41" s="31" t="s">
        <v>118</v>
      </c>
      <c r="D41" s="43">
        <f t="shared" ref="D41:D43" si="51">F41+G41</f>
        <v>10033400</v>
      </c>
      <c r="E41" s="33">
        <v>26</v>
      </c>
      <c r="F41" s="34">
        <v>8840000</v>
      </c>
      <c r="G41" s="34">
        <v>1193400</v>
      </c>
      <c r="H41" s="35">
        <v>3889600</v>
      </c>
      <c r="I41" s="35">
        <v>730000</v>
      </c>
      <c r="J41" s="35"/>
      <c r="K41" s="36">
        <f>F41+G41+H41+I41+J41</f>
        <v>14653000</v>
      </c>
      <c r="L41" s="37">
        <f t="shared" ref="L41:L43" si="52">D41*8%</f>
        <v>802672</v>
      </c>
      <c r="M41" s="38">
        <f t="shared" ref="M41:M43" si="53">D41*1.5%</f>
        <v>150501</v>
      </c>
      <c r="N41" s="39">
        <f t="shared" ref="N41:N43" si="54">D41*1%</f>
        <v>100334</v>
      </c>
      <c r="O41" s="40">
        <f t="shared" ref="O41:O43" si="55">L41+M41+N41</f>
        <v>1053507</v>
      </c>
      <c r="P41" s="38">
        <f t="shared" si="48"/>
        <v>1755845</v>
      </c>
      <c r="Q41" s="38">
        <f t="shared" ref="Q41:Q43" si="56">D41*3%</f>
        <v>301002</v>
      </c>
      <c r="R41" s="38">
        <f t="shared" si="50"/>
        <v>100334</v>
      </c>
      <c r="S41" s="40">
        <f t="shared" ref="S41:S43" si="57">P41+Q41+R41</f>
        <v>2157181</v>
      </c>
      <c r="T41" s="41">
        <f>K41-O41</f>
        <v>13599493</v>
      </c>
      <c r="U41" s="42"/>
      <c r="V41" s="72">
        <f t="shared" si="2"/>
        <v>13923000</v>
      </c>
      <c r="W41" s="73">
        <v>11000000</v>
      </c>
      <c r="X41" s="73"/>
      <c r="Y41" s="73">
        <f>MAX(V41-O41-W41-X41,0)</f>
        <v>1869493</v>
      </c>
      <c r="Z41" s="73">
        <f t="shared" si="20"/>
        <v>93475</v>
      </c>
    </row>
    <row r="42" spans="1:26" s="14" customFormat="1" ht="19.5" customHeight="1" x14ac:dyDescent="0.25">
      <c r="A42" s="29">
        <v>28</v>
      </c>
      <c r="B42" s="66" t="s">
        <v>105</v>
      </c>
      <c r="C42" s="31" t="s">
        <v>40</v>
      </c>
      <c r="D42" s="43">
        <f t="shared" si="51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5"/>
      <c r="K42" s="36">
        <f t="shared" si="47"/>
        <v>10828400</v>
      </c>
      <c r="L42" s="37">
        <f t="shared" si="52"/>
        <v>503776</v>
      </c>
      <c r="M42" s="38">
        <f t="shared" si="53"/>
        <v>94458</v>
      </c>
      <c r="N42" s="39">
        <f t="shared" si="54"/>
        <v>62972</v>
      </c>
      <c r="O42" s="40">
        <f t="shared" si="55"/>
        <v>661206</v>
      </c>
      <c r="P42" s="38">
        <f t="shared" si="48"/>
        <v>1102010</v>
      </c>
      <c r="Q42" s="38">
        <f t="shared" si="56"/>
        <v>188916</v>
      </c>
      <c r="R42" s="38">
        <f t="shared" si="50"/>
        <v>62972</v>
      </c>
      <c r="S42" s="40">
        <f t="shared" si="57"/>
        <v>1353898</v>
      </c>
      <c r="T42" s="41">
        <f>K42-O42</f>
        <v>10167194</v>
      </c>
      <c r="U42" s="42"/>
      <c r="V42" s="72">
        <f t="shared" si="2"/>
        <v>10098400</v>
      </c>
      <c r="W42" s="73">
        <v>11000000</v>
      </c>
      <c r="X42" s="73"/>
      <c r="Y42" s="73">
        <f t="shared" si="19"/>
        <v>0</v>
      </c>
      <c r="Z42" s="73">
        <f t="shared" si="20"/>
        <v>0</v>
      </c>
    </row>
    <row r="43" spans="1:26" s="14" customFormat="1" ht="19.5" customHeight="1" x14ac:dyDescent="0.25">
      <c r="A43" s="62">
        <v>29</v>
      </c>
      <c r="B43" s="30" t="s">
        <v>106</v>
      </c>
      <c r="C43" s="31" t="s">
        <v>40</v>
      </c>
      <c r="D43" s="43">
        <f t="shared" si="51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5"/>
      <c r="K43" s="36">
        <f t="shared" si="47"/>
        <v>10828400</v>
      </c>
      <c r="L43" s="37">
        <f t="shared" si="52"/>
        <v>503776</v>
      </c>
      <c r="M43" s="38">
        <f t="shared" si="53"/>
        <v>94458</v>
      </c>
      <c r="N43" s="39">
        <f t="shared" si="54"/>
        <v>62972</v>
      </c>
      <c r="O43" s="40">
        <f t="shared" si="55"/>
        <v>661206</v>
      </c>
      <c r="P43" s="38">
        <f>D43*17.5%</f>
        <v>1102010</v>
      </c>
      <c r="Q43" s="38">
        <f t="shared" si="56"/>
        <v>188916</v>
      </c>
      <c r="R43" s="38">
        <f t="shared" si="50"/>
        <v>62972</v>
      </c>
      <c r="S43" s="40">
        <f t="shared" si="57"/>
        <v>1353898</v>
      </c>
      <c r="T43" s="41">
        <f>K43-O43</f>
        <v>10167194</v>
      </c>
      <c r="U43" s="42"/>
      <c r="V43" s="72">
        <f t="shared" si="2"/>
        <v>10098400</v>
      </c>
      <c r="W43" s="73">
        <v>11000000</v>
      </c>
      <c r="X43" s="73"/>
      <c r="Y43" s="73">
        <f t="shared" si="19"/>
        <v>0</v>
      </c>
      <c r="Z43" s="73">
        <f t="shared" si="20"/>
        <v>0</v>
      </c>
    </row>
    <row r="44" spans="1:26" s="14" customFormat="1" ht="19.5" customHeight="1" x14ac:dyDescent="0.25">
      <c r="A44" s="62"/>
      <c r="B44" s="66"/>
      <c r="C44" s="31"/>
      <c r="D44" s="43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72"/>
      <c r="W44" s="73"/>
      <c r="X44" s="73"/>
      <c r="Y44" s="73"/>
      <c r="Z44" s="73"/>
    </row>
    <row r="45" spans="1:26" s="14" customFormat="1" ht="17.25" customHeight="1" x14ac:dyDescent="0.25">
      <c r="A45" s="82" t="s">
        <v>43</v>
      </c>
      <c r="B45" s="83"/>
      <c r="C45" s="46"/>
      <c r="D45" s="47">
        <f t="shared" ref="D45:U45" si="58">D11+D13+D15+D37</f>
        <v>192185200</v>
      </c>
      <c r="E45" s="47">
        <f t="shared" si="58"/>
        <v>754</v>
      </c>
      <c r="F45" s="47">
        <f t="shared" si="58"/>
        <v>158175600</v>
      </c>
      <c r="G45" s="47">
        <f t="shared" si="58"/>
        <v>34009600</v>
      </c>
      <c r="H45" s="47">
        <f t="shared" si="58"/>
        <v>119870400</v>
      </c>
      <c r="I45" s="47">
        <f>I11+I13+I15+I37</f>
        <v>20440000</v>
      </c>
      <c r="J45" s="47">
        <f>J11+J13+J15+J37</f>
        <v>113916776.16650005</v>
      </c>
      <c r="K45" s="47">
        <f t="shared" si="58"/>
        <v>433247176.16649997</v>
      </c>
      <c r="L45" s="47">
        <f t="shared" si="58"/>
        <v>15374816</v>
      </c>
      <c r="M45" s="47">
        <f t="shared" si="58"/>
        <v>2882778</v>
      </c>
      <c r="N45" s="47">
        <f t="shared" si="58"/>
        <v>1921852</v>
      </c>
      <c r="O45" s="47">
        <f t="shared" si="58"/>
        <v>20179446</v>
      </c>
      <c r="P45" s="47">
        <f t="shared" si="58"/>
        <v>33632410</v>
      </c>
      <c r="Q45" s="47">
        <f t="shared" si="58"/>
        <v>5765556</v>
      </c>
      <c r="R45" s="47">
        <f t="shared" si="58"/>
        <v>1921852</v>
      </c>
      <c r="S45" s="47">
        <f t="shared" si="58"/>
        <v>41319818</v>
      </c>
      <c r="T45" s="47">
        <f t="shared" si="58"/>
        <v>414450076.16649997</v>
      </c>
      <c r="U45" s="47">
        <f t="shared" si="58"/>
        <v>0</v>
      </c>
      <c r="V45" s="47">
        <f>V11+V13+V15+V37</f>
        <v>412807176.16649991</v>
      </c>
      <c r="W45" s="47">
        <f t="shared" ref="W45:Y45" si="59">W11+W13+W15+W37</f>
        <v>308000000</v>
      </c>
      <c r="X45" s="47">
        <f t="shared" si="59"/>
        <v>101200000</v>
      </c>
      <c r="Y45" s="47">
        <f t="shared" si="59"/>
        <v>48810353.243500009</v>
      </c>
      <c r="Z45" s="47">
        <f>Z11+Z13+Z15+Z37</f>
        <v>2607285</v>
      </c>
    </row>
    <row r="46" spans="1:26" s="17" customFormat="1" ht="12.7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88" t="s">
        <v>111</v>
      </c>
      <c r="O46" s="88"/>
      <c r="P46" s="88"/>
      <c r="Q46" s="88"/>
      <c r="R46" s="88"/>
      <c r="S46" s="88"/>
      <c r="T46" s="88"/>
      <c r="U46" s="16"/>
      <c r="W46" s="74"/>
      <c r="X46" s="74"/>
      <c r="Y46" s="74"/>
      <c r="Z46" s="74"/>
    </row>
    <row r="47" spans="1:26" s="17" customFormat="1" ht="12.75" x14ac:dyDescent="0.25">
      <c r="A47" s="10" t="s">
        <v>44</v>
      </c>
      <c r="B47" s="16"/>
      <c r="C47" s="16"/>
      <c r="D47" s="16"/>
      <c r="E47" s="10"/>
      <c r="F47" s="16"/>
      <c r="G47" s="10" t="s">
        <v>45</v>
      </c>
      <c r="H47" s="16"/>
      <c r="I47" s="16"/>
      <c r="J47" s="16"/>
      <c r="K47" s="16"/>
      <c r="M47" s="10"/>
      <c r="N47" s="84" t="s">
        <v>46</v>
      </c>
      <c r="O47" s="84"/>
      <c r="P47" s="84"/>
      <c r="Q47" s="84"/>
      <c r="R47" s="84"/>
      <c r="S47" s="84"/>
      <c r="T47" s="84"/>
      <c r="U47" s="16"/>
      <c r="W47" s="74"/>
      <c r="X47" s="74"/>
      <c r="Y47" s="74"/>
      <c r="Z47" s="74"/>
    </row>
    <row r="48" spans="1:26" s="17" customFormat="1" ht="12.75" x14ac:dyDescent="0.25">
      <c r="A48" s="11" t="s">
        <v>47</v>
      </c>
      <c r="B48" s="16"/>
      <c r="C48" s="16"/>
      <c r="D48" s="11"/>
      <c r="E48" s="11"/>
      <c r="F48" s="11"/>
      <c r="G48" s="11" t="s">
        <v>48</v>
      </c>
      <c r="H48" s="11"/>
      <c r="I48" s="16"/>
      <c r="J48" s="16"/>
      <c r="K48" s="16"/>
      <c r="L48" s="16"/>
      <c r="M48" s="16"/>
      <c r="N48" s="88" t="s">
        <v>47</v>
      </c>
      <c r="O48" s="88"/>
      <c r="P48" s="88"/>
      <c r="Q48" s="88"/>
      <c r="R48" s="88"/>
      <c r="S48" s="88"/>
      <c r="T48" s="88"/>
      <c r="U48" s="16"/>
      <c r="W48" s="74"/>
      <c r="X48" s="74"/>
      <c r="Y48" s="74"/>
      <c r="Z48" s="74"/>
    </row>
    <row r="49" spans="1:26" s="17" customFormat="1" ht="12.75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8">
        <f>O45+S45+'T2'!O45+'T2'!S45</f>
        <v>122998528</v>
      </c>
      <c r="U49" s="16"/>
      <c r="W49" s="74"/>
      <c r="X49" s="74"/>
      <c r="Y49" s="74"/>
      <c r="Z49" s="74"/>
    </row>
    <row r="50" spans="1:26" s="17" customFormat="1" ht="12.75" x14ac:dyDescent="0.25">
      <c r="A50" s="16"/>
      <c r="B50" s="16"/>
      <c r="C50" s="16"/>
      <c r="D50" s="16"/>
      <c r="E50" s="16"/>
      <c r="F50" s="16"/>
      <c r="G50" s="16"/>
      <c r="H50" s="16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8"/>
      <c r="U50" s="16"/>
      <c r="W50" s="75"/>
      <c r="X50" s="75"/>
      <c r="Y50" s="75"/>
      <c r="Z50" s="75"/>
    </row>
    <row r="51" spans="1:26" x14ac:dyDescent="0.25">
      <c r="A51" s="16"/>
      <c r="B51" s="16"/>
      <c r="C51" s="16"/>
      <c r="D51" s="16"/>
      <c r="E51" s="16"/>
      <c r="F51" s="19"/>
      <c r="G51" s="16"/>
      <c r="H51" s="16"/>
      <c r="I51" s="16"/>
      <c r="J51" s="16"/>
      <c r="K51" s="18"/>
      <c r="L51" s="20"/>
      <c r="M51" s="21"/>
      <c r="O51" s="16"/>
      <c r="P51" s="16"/>
      <c r="Q51" s="16"/>
      <c r="R51" s="16"/>
      <c r="S51" s="16"/>
      <c r="T51" s="16"/>
      <c r="U51" s="12"/>
      <c r="W51" s="17"/>
      <c r="X51" s="17"/>
      <c r="Y51" s="17"/>
      <c r="Z51" s="17"/>
    </row>
    <row r="52" spans="1:26" x14ac:dyDescent="0.25">
      <c r="K52" s="22"/>
      <c r="L52" s="23"/>
      <c r="M52" s="24"/>
      <c r="W52" s="17"/>
      <c r="X52" s="17"/>
      <c r="Y52" s="17"/>
      <c r="Z52" s="17"/>
    </row>
    <row r="53" spans="1:26" x14ac:dyDescent="0.25">
      <c r="K53" s="22"/>
      <c r="W53" s="17"/>
      <c r="X53" s="17"/>
      <c r="Y53" s="17"/>
      <c r="Z53" s="17"/>
    </row>
    <row r="54" spans="1:26" x14ac:dyDescent="0.25">
      <c r="I54" s="25"/>
      <c r="J54" s="25"/>
      <c r="W54" s="17"/>
      <c r="X54" s="17"/>
      <c r="Y54" s="17"/>
      <c r="Z54" s="17"/>
    </row>
    <row r="55" spans="1:26" x14ac:dyDescent="0.25">
      <c r="D55" s="23"/>
      <c r="F55" s="22"/>
      <c r="G55" s="23"/>
      <c r="W55" s="17"/>
      <c r="X55" s="17"/>
      <c r="Y55" s="17"/>
      <c r="Z55" s="17"/>
    </row>
    <row r="56" spans="1:26" x14ac:dyDescent="0.25">
      <c r="F56" s="27"/>
    </row>
    <row r="58" spans="1:26" x14ac:dyDescent="0.25">
      <c r="N58" s="23"/>
    </row>
  </sheetData>
  <mergeCells count="28">
    <mergeCell ref="J8:J9"/>
    <mergeCell ref="V8:V9"/>
    <mergeCell ref="N48:T48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A15:C15"/>
    <mergeCell ref="A37:C37"/>
    <mergeCell ref="A45:B45"/>
    <mergeCell ref="N47:T47"/>
    <mergeCell ref="A11:C11"/>
    <mergeCell ref="N46:T46"/>
    <mergeCell ref="A13:C13"/>
    <mergeCell ref="W8:W9"/>
    <mergeCell ref="Y8:Y9"/>
    <mergeCell ref="Z8:Z9"/>
    <mergeCell ref="X8:X9"/>
    <mergeCell ref="U8:U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27" workbookViewId="0">
      <selection activeCell="A27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7.2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7:S47"/>
    <mergeCell ref="A11:C11"/>
    <mergeCell ref="A37:C37"/>
    <mergeCell ref="A44:B44"/>
    <mergeCell ref="M45:S45"/>
    <mergeCell ref="M46:S46"/>
    <mergeCell ref="T8:T9"/>
    <mergeCell ref="A15:C15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A13:C13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35" workbookViewId="0">
      <selection activeCell="A35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9.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ht="17.25" customHeight="1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7:S47"/>
    <mergeCell ref="A11:C11"/>
    <mergeCell ref="A37:C37"/>
    <mergeCell ref="A44:B44"/>
    <mergeCell ref="M45:S45"/>
    <mergeCell ref="M46:S46"/>
    <mergeCell ref="T8:T9"/>
    <mergeCell ref="A15:C15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10" workbookViewId="0">
      <selection activeCell="D28" sqref="D2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7.2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7:S47"/>
    <mergeCell ref="A11:C11"/>
    <mergeCell ref="A37:C37"/>
    <mergeCell ref="A44:B44"/>
    <mergeCell ref="M45:S45"/>
    <mergeCell ref="M46:S46"/>
    <mergeCell ref="T8:T9"/>
    <mergeCell ref="A15:C15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E7" workbookViewId="0">
      <selection activeCell="P14" sqref="P1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140625" style="13" customWidth="1"/>
    <col min="4" max="4" width="12.42578125" style="13" customWidth="1"/>
    <col min="5" max="5" width="12" style="13" bestFit="1" customWidth="1"/>
    <col min="6" max="6" width="12" style="13" customWidth="1"/>
    <col min="7" max="14" width="11.7109375" style="13" bestFit="1" customWidth="1"/>
    <col min="15" max="15" width="12" style="13" bestFit="1" customWidth="1"/>
    <col min="16" max="16" width="12.140625" style="69" customWidth="1"/>
    <col min="17" max="17" width="13.5703125" style="13" bestFit="1" customWidth="1"/>
    <col min="18" max="18" width="14.140625" style="13" customWidth="1"/>
    <col min="19" max="16384" width="9.140625" style="13"/>
  </cols>
  <sheetData>
    <row r="1" spans="1:18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68"/>
      <c r="Q1" s="12"/>
      <c r="R1" s="12"/>
    </row>
    <row r="2" spans="1:18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68"/>
      <c r="Q2" s="12"/>
      <c r="R2" s="12"/>
    </row>
    <row r="3" spans="1:18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68"/>
      <c r="Q3" s="12"/>
      <c r="R3" s="12"/>
    </row>
    <row r="4" spans="1:18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68"/>
      <c r="Q4" s="12"/>
      <c r="R4" s="12"/>
    </row>
    <row r="5" spans="1:18" ht="20.25" x14ac:dyDescent="0.25">
      <c r="A5" s="92" t="s">
        <v>63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18.75" x14ac:dyDescent="0.25">
      <c r="A6" s="93" t="s">
        <v>107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4"/>
      <c r="R7" s="12"/>
    </row>
    <row r="8" spans="1:18" s="14" customFormat="1" ht="12.75" customHeight="1" x14ac:dyDescent="0.25">
      <c r="A8" s="89" t="s">
        <v>3</v>
      </c>
      <c r="B8" s="89" t="s">
        <v>4</v>
      </c>
      <c r="C8" s="89" t="s">
        <v>5</v>
      </c>
      <c r="D8" s="96" t="s">
        <v>108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4" t="s">
        <v>11</v>
      </c>
      <c r="Q8" s="97" t="s">
        <v>76</v>
      </c>
      <c r="R8" s="76" t="s">
        <v>14</v>
      </c>
    </row>
    <row r="9" spans="1:18" s="57" customFormat="1" ht="12.75" x14ac:dyDescent="0.2">
      <c r="A9" s="90"/>
      <c r="B9" s="90"/>
      <c r="C9" s="90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94"/>
      <c r="Q9" s="100"/>
      <c r="R9" s="78"/>
    </row>
    <row r="10" spans="1:18" s="14" customFormat="1" ht="12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67">
        <v>16</v>
      </c>
      <c r="Q10" s="5">
        <v>17</v>
      </c>
      <c r="R10" s="6">
        <v>18</v>
      </c>
    </row>
    <row r="11" spans="1:18" s="55" customFormat="1" ht="21.75" customHeight="1" x14ac:dyDescent="0.25">
      <c r="A11" s="85" t="s">
        <v>96</v>
      </c>
      <c r="B11" s="86"/>
      <c r="C11" s="87"/>
      <c r="D11" s="50">
        <f t="shared" ref="D11:Q11" si="0">SUM(D12:D12)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16588152</v>
      </c>
      <c r="Q11" s="50">
        <f t="shared" si="0"/>
        <v>0</v>
      </c>
      <c r="R11" s="54"/>
    </row>
    <row r="12" spans="1:18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'T1'!K12</f>
        <v>0</v>
      </c>
      <c r="E12" s="58">
        <f>'T2'!K12</f>
        <v>0</v>
      </c>
      <c r="F12" s="34">
        <f>'T3'!K12</f>
        <v>0</v>
      </c>
      <c r="G12" s="34">
        <f>'T4'!J12</f>
        <v>0</v>
      </c>
      <c r="H12" s="35">
        <f>'T5'!J12</f>
        <v>0</v>
      </c>
      <c r="I12" s="35">
        <f>'T6'!J12</f>
        <v>0</v>
      </c>
      <c r="J12" s="34">
        <f>'T7'!J12</f>
        <v>0</v>
      </c>
      <c r="K12" s="37">
        <f>'T8'!J12</f>
        <v>0</v>
      </c>
      <c r="L12" s="38">
        <f>'T9'!J12</f>
        <v>0</v>
      </c>
      <c r="M12" s="39">
        <f>'T10'!J12</f>
        <v>0</v>
      </c>
      <c r="N12" s="38">
        <f>'T11'!J12</f>
        <v>0</v>
      </c>
      <c r="O12" s="38">
        <f>'T12'!J12</f>
        <v>0</v>
      </c>
      <c r="P12" s="40">
        <f>'T1'!O12+'T2'!O12+'T3'!O12+'T4'!N12+'T5'!N12+'T6'!N12+'T7'!N12+'T8'!N12+'T9'!N12+'T10'!N12+'T11'!N12+'T12'!N12</f>
        <v>16588152</v>
      </c>
      <c r="Q12" s="61">
        <v>0</v>
      </c>
      <c r="R12" s="42"/>
    </row>
    <row r="13" spans="1:18" s="55" customFormat="1" ht="21.75" customHeight="1" x14ac:dyDescent="0.25">
      <c r="A13" s="85" t="s">
        <v>23</v>
      </c>
      <c r="B13" s="86"/>
      <c r="C13" s="87"/>
      <c r="D13" s="50">
        <f t="shared" ref="D13:P13" si="1">SUM(D14)</f>
        <v>16733800</v>
      </c>
      <c r="E13" s="50">
        <f t="shared" si="1"/>
        <v>16733800</v>
      </c>
      <c r="F13" s="50">
        <f t="shared" si="1"/>
        <v>16733800</v>
      </c>
      <c r="G13" s="50">
        <f t="shared" si="1"/>
        <v>16733800</v>
      </c>
      <c r="H13" s="50">
        <f t="shared" si="1"/>
        <v>16733800</v>
      </c>
      <c r="I13" s="50">
        <f t="shared" si="1"/>
        <v>16733800</v>
      </c>
      <c r="J13" s="50">
        <f t="shared" si="1"/>
        <v>16733800</v>
      </c>
      <c r="K13" s="50">
        <f t="shared" si="1"/>
        <v>16733800</v>
      </c>
      <c r="L13" s="50">
        <f t="shared" si="1"/>
        <v>16733800</v>
      </c>
      <c r="M13" s="50">
        <f t="shared" si="1"/>
        <v>16733800</v>
      </c>
      <c r="N13" s="50">
        <f t="shared" si="1"/>
        <v>16733800</v>
      </c>
      <c r="O13" s="50">
        <f t="shared" si="1"/>
        <v>16733800</v>
      </c>
      <c r="P13" s="50">
        <f t="shared" si="1"/>
        <v>15208200</v>
      </c>
      <c r="Q13" s="50">
        <f>SUM(Q14)</f>
        <v>185597400</v>
      </c>
      <c r="R13" s="54"/>
    </row>
    <row r="14" spans="1:18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'T1'!K14</f>
        <v>16733800</v>
      </c>
      <c r="E14" s="58">
        <f>'T2'!K14</f>
        <v>16733800</v>
      </c>
      <c r="F14" s="34">
        <f>'T3'!K14</f>
        <v>16733800</v>
      </c>
      <c r="G14" s="34">
        <f>'T4'!J14</f>
        <v>16733800</v>
      </c>
      <c r="H14" s="35">
        <f>'T5'!J14</f>
        <v>16733800</v>
      </c>
      <c r="I14" s="35">
        <f>'T6'!J14</f>
        <v>16733800</v>
      </c>
      <c r="J14" s="34">
        <f>'T7'!J14</f>
        <v>16733800</v>
      </c>
      <c r="K14" s="37">
        <f>'T8'!J14</f>
        <v>16733800</v>
      </c>
      <c r="L14" s="38">
        <f>'T9'!J14</f>
        <v>16733800</v>
      </c>
      <c r="M14" s="39">
        <f>'T10'!J14</f>
        <v>16733800</v>
      </c>
      <c r="N14" s="38">
        <f>'T11'!J14</f>
        <v>16733800</v>
      </c>
      <c r="O14" s="38">
        <f>'T12'!J14</f>
        <v>16733800</v>
      </c>
      <c r="P14" s="40">
        <f>'T1'!O14+'T2'!O14+'T3'!O14+'T4'!N14+'T5'!N14+'T6'!N14+'T7'!N14+'T8'!N14+'T9'!N14+'T10'!N14+'T11'!N14+'T12'!N14</f>
        <v>15208200</v>
      </c>
      <c r="Q14" s="61">
        <f>SUM(D14:O14)-P14</f>
        <v>185597400</v>
      </c>
      <c r="R14" s="42"/>
    </row>
    <row r="15" spans="1:18" s="53" customFormat="1" ht="21.75" customHeight="1" x14ac:dyDescent="0.25">
      <c r="A15" s="79" t="s">
        <v>28</v>
      </c>
      <c r="B15" s="80"/>
      <c r="C15" s="81"/>
      <c r="D15" s="50" t="e">
        <f t="shared" ref="D15:P15" si="2">SUM(D16:D35)</f>
        <v>#REF!</v>
      </c>
      <c r="E15" s="50">
        <f t="shared" si="2"/>
        <v>380248541.90149987</v>
      </c>
      <c r="F15" s="50">
        <f t="shared" si="2"/>
        <v>364852558.33900005</v>
      </c>
      <c r="G15" s="50">
        <f t="shared" si="2"/>
        <v>224447800</v>
      </c>
      <c r="H15" s="50">
        <f t="shared" si="2"/>
        <v>224447800</v>
      </c>
      <c r="I15" s="50">
        <f t="shared" si="2"/>
        <v>224447800</v>
      </c>
      <c r="J15" s="50">
        <f t="shared" si="2"/>
        <v>224447800</v>
      </c>
      <c r="K15" s="50">
        <f t="shared" si="2"/>
        <v>224447800</v>
      </c>
      <c r="L15" s="50">
        <f t="shared" si="2"/>
        <v>224447800</v>
      </c>
      <c r="M15" s="50">
        <f t="shared" si="2"/>
        <v>224447800</v>
      </c>
      <c r="N15" s="50">
        <f t="shared" si="2"/>
        <v>224447800</v>
      </c>
      <c r="O15" s="50">
        <f t="shared" si="2"/>
        <v>224447800</v>
      </c>
      <c r="P15" s="50" t="e">
        <f t="shared" si="2"/>
        <v>#REF!</v>
      </c>
      <c r="Q15" s="50" t="e">
        <f>SUM(Q16:Q35)</f>
        <v>#REF!</v>
      </c>
      <c r="R15" s="52"/>
    </row>
    <row r="16" spans="1:18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'T1'!K16</f>
        <v>19252789.734499998</v>
      </c>
      <c r="E16" s="58">
        <f>'T2'!K16</f>
        <v>20168596.528499998</v>
      </c>
      <c r="F16" s="34">
        <f>'T3'!K16</f>
        <v>20097600.523000002</v>
      </c>
      <c r="G16" s="34">
        <f>'T4'!J16</f>
        <v>10712800</v>
      </c>
      <c r="H16" s="35">
        <f>'T5'!J16</f>
        <v>10712800</v>
      </c>
      <c r="I16" s="35">
        <f>'T6'!J16</f>
        <v>10712800</v>
      </c>
      <c r="J16" s="34">
        <f>'T7'!J16</f>
        <v>10712800</v>
      </c>
      <c r="K16" s="37">
        <f>'T8'!J16</f>
        <v>10712800</v>
      </c>
      <c r="L16" s="38">
        <f>'T9'!J16</f>
        <v>10712800</v>
      </c>
      <c r="M16" s="39">
        <f>'T10'!J16</f>
        <v>10712800</v>
      </c>
      <c r="N16" s="38">
        <f>'T11'!J16</f>
        <v>10712800</v>
      </c>
      <c r="O16" s="38">
        <f>'T12'!J16</f>
        <v>10712800</v>
      </c>
      <c r="P16" s="40">
        <f>'T1'!O16+'T2'!O16+'T3'!O16+'T4'!N16+'T5'!N16+'T6'!N16+'T7'!N16+'T8'!N16+'T9'!N16+'T10'!N16+'T11'!N16+'T12'!N16</f>
        <v>7900200</v>
      </c>
      <c r="Q16" s="61">
        <f>SUM(D16:O16)-P16</f>
        <v>148033986.78600001</v>
      </c>
      <c r="R16" s="42"/>
    </row>
    <row r="17" spans="1:18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>'T1'!K17</f>
        <v>17507191.201000001</v>
      </c>
      <c r="E17" s="58">
        <f>'T2'!K17</f>
        <v>18292168.453000002</v>
      </c>
      <c r="F17" s="34">
        <f>'T3'!K17</f>
        <v>18231314.734000001</v>
      </c>
      <c r="G17" s="34">
        <f>'T4'!J17</f>
        <v>10187200</v>
      </c>
      <c r="H17" s="35">
        <f>'T5'!J17</f>
        <v>10187200</v>
      </c>
      <c r="I17" s="35">
        <f>'T6'!J17</f>
        <v>10187200</v>
      </c>
      <c r="J17" s="34">
        <f>'T7'!J17</f>
        <v>10187200</v>
      </c>
      <c r="K17" s="37">
        <f>'T8'!J17</f>
        <v>10187200</v>
      </c>
      <c r="L17" s="38">
        <f>'T9'!J17</f>
        <v>10187200</v>
      </c>
      <c r="M17" s="39">
        <f>'T10'!J17</f>
        <v>10187200</v>
      </c>
      <c r="N17" s="38">
        <f>'T11'!J17</f>
        <v>10187200</v>
      </c>
      <c r="O17" s="38">
        <f>'T12'!J17</f>
        <v>10187200</v>
      </c>
      <c r="P17" s="40">
        <f>'T1'!O17+'T2'!O17+'T3'!O17+'T4'!N17+'T5'!N17+'T6'!N17+'T7'!N17+'T8'!N17+'T9'!N17+'T10'!N17+'T11'!N17+'T12'!N17</f>
        <v>7237944</v>
      </c>
      <c r="Q17" s="61">
        <f t="shared" ref="Q17:Q39" si="3">SUM(D17:O17)-P17</f>
        <v>138477530.38800001</v>
      </c>
      <c r="R17" s="42"/>
    </row>
    <row r="18" spans="1:18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>'T1'!K18</f>
        <v>17507191.201000001</v>
      </c>
      <c r="E18" s="58">
        <f>'T2'!K18</f>
        <v>18292168.453000002</v>
      </c>
      <c r="F18" s="34">
        <f>'T3'!K18</f>
        <v>18231314.734000001</v>
      </c>
      <c r="G18" s="34">
        <f>'T4'!J18</f>
        <v>10187200</v>
      </c>
      <c r="H18" s="35">
        <f>'T5'!J18</f>
        <v>10187200</v>
      </c>
      <c r="I18" s="35">
        <f>'T6'!J18</f>
        <v>10187200</v>
      </c>
      <c r="J18" s="34">
        <f>'T7'!J18</f>
        <v>10187200</v>
      </c>
      <c r="K18" s="37">
        <f>'T8'!J18</f>
        <v>10187200</v>
      </c>
      <c r="L18" s="38">
        <f>'T9'!J18</f>
        <v>10187200</v>
      </c>
      <c r="M18" s="39">
        <f>'T10'!J18</f>
        <v>10187200</v>
      </c>
      <c r="N18" s="38">
        <f>'T11'!J18</f>
        <v>10187200</v>
      </c>
      <c r="O18" s="38">
        <f>'T12'!J18</f>
        <v>10187200</v>
      </c>
      <c r="P18" s="40">
        <f>'T1'!O18+'T2'!O18+'T3'!O18+'T4'!N18+'T5'!N18+'T6'!N18+'T7'!N18+'T8'!N18+'T9'!N18+'T10'!N18+'T11'!N18+'T12'!N18</f>
        <v>7237944</v>
      </c>
      <c r="Q18" s="61">
        <f t="shared" si="3"/>
        <v>138477530.38800001</v>
      </c>
      <c r="R18" s="42"/>
    </row>
    <row r="19" spans="1:18" s="44" customFormat="1" ht="21.75" customHeight="1" x14ac:dyDescent="0.2">
      <c r="A19" s="29">
        <v>6</v>
      </c>
      <c r="B19" s="30" t="s">
        <v>37</v>
      </c>
      <c r="C19" s="31" t="s">
        <v>29</v>
      </c>
      <c r="D19" s="32" t="e">
        <f>'T1'!#REF!</f>
        <v>#REF!</v>
      </c>
      <c r="E19" s="58">
        <f>'T2'!K19</f>
        <v>16761712.302000001</v>
      </c>
      <c r="F19" s="34">
        <f>'T3'!K19</f>
        <v>16721143.155999999</v>
      </c>
      <c r="G19" s="34">
        <f>'T4'!J19</f>
        <v>11358400</v>
      </c>
      <c r="H19" s="35">
        <f>'T5'!J19</f>
        <v>11358400</v>
      </c>
      <c r="I19" s="35">
        <f>'T6'!J19</f>
        <v>11358400</v>
      </c>
      <c r="J19" s="34">
        <f>'T7'!J19</f>
        <v>11358400</v>
      </c>
      <c r="K19" s="37">
        <f>'T8'!J19</f>
        <v>11358400</v>
      </c>
      <c r="L19" s="38">
        <f>'T9'!J19</f>
        <v>11358400</v>
      </c>
      <c r="M19" s="39">
        <f>'T10'!J19</f>
        <v>11358400</v>
      </c>
      <c r="N19" s="38">
        <f>'T11'!J19</f>
        <v>11358400</v>
      </c>
      <c r="O19" s="38">
        <f>'T12'!J19</f>
        <v>11358400</v>
      </c>
      <c r="P19" s="40" t="e">
        <f>'T1'!#REF!+'T2'!O19+'T3'!O19+'T4'!N19+'T5'!N19+'T6'!N19+'T7'!N19+'T8'!N19+'T9'!N19+'T10'!N19+'T11'!N19+'T12'!N19</f>
        <v>#REF!</v>
      </c>
      <c r="Q19" s="61" t="e">
        <f t="shared" si="3"/>
        <v>#REF!</v>
      </c>
      <c r="R19" s="42"/>
    </row>
    <row r="20" spans="1:18" s="44" customFormat="1" ht="21.75" customHeight="1" x14ac:dyDescent="0.2">
      <c r="A20" s="29">
        <v>7</v>
      </c>
      <c r="B20" s="30" t="s">
        <v>33</v>
      </c>
      <c r="C20" s="31" t="s">
        <v>30</v>
      </c>
      <c r="D20" s="32">
        <f>'T1'!K19</f>
        <v>16238394.134</v>
      </c>
      <c r="E20" s="58">
        <f>'T2'!K20</f>
        <v>22408196.375</v>
      </c>
      <c r="F20" s="34">
        <f>'T3'!K20</f>
        <v>20344523.822499998</v>
      </c>
      <c r="G20" s="34">
        <f>'T4'!J20</f>
        <v>10712800</v>
      </c>
      <c r="H20" s="35">
        <f>'T5'!J20</f>
        <v>10712800</v>
      </c>
      <c r="I20" s="35">
        <f>'T6'!J20</f>
        <v>10712800</v>
      </c>
      <c r="J20" s="34">
        <f>'T7'!J20</f>
        <v>10712800</v>
      </c>
      <c r="K20" s="37">
        <f>'T8'!J20</f>
        <v>10712800</v>
      </c>
      <c r="L20" s="38">
        <f>'T9'!J20</f>
        <v>10712800</v>
      </c>
      <c r="M20" s="39">
        <f>'T10'!J20</f>
        <v>10712800</v>
      </c>
      <c r="N20" s="38">
        <f>'T11'!J20</f>
        <v>10712800</v>
      </c>
      <c r="O20" s="38">
        <f>'T12'!J20</f>
        <v>10712800</v>
      </c>
      <c r="P20" s="40">
        <f>'T1'!O19+'T2'!O20+'T3'!O20+'T4'!N20+'T5'!N20+'T6'!N20+'T7'!N20+'T8'!N20+'T9'!N20+'T10'!N20+'T11'!N20+'T12'!N20</f>
        <v>7824117</v>
      </c>
      <c r="Q20" s="61">
        <f t="shared" si="3"/>
        <v>147582197.33149999</v>
      </c>
      <c r="R20" s="42"/>
    </row>
    <row r="21" spans="1:18" s="44" customFormat="1" ht="21.75" customHeight="1" x14ac:dyDescent="0.2">
      <c r="A21" s="29">
        <v>8</v>
      </c>
      <c r="B21" s="30" t="s">
        <v>35</v>
      </c>
      <c r="C21" s="31" t="s">
        <v>36</v>
      </c>
      <c r="D21" s="32">
        <f>'T1'!K20</f>
        <v>16304381.692</v>
      </c>
      <c r="E21" s="58">
        <f>'T2'!K21</f>
        <v>16962312.302000001</v>
      </c>
      <c r="F21" s="34">
        <f>'T3'!K21</f>
        <v>16921743.155999999</v>
      </c>
      <c r="G21" s="34">
        <f>'T4'!J21</f>
        <v>11559000</v>
      </c>
      <c r="H21" s="35">
        <f>'T5'!J21</f>
        <v>11559000</v>
      </c>
      <c r="I21" s="35">
        <f>'T6'!J21</f>
        <v>11559000</v>
      </c>
      <c r="J21" s="34">
        <f>'T7'!J21</f>
        <v>11559000</v>
      </c>
      <c r="K21" s="37">
        <f>'T8'!J21</f>
        <v>11559000</v>
      </c>
      <c r="L21" s="38">
        <f>'T9'!J21</f>
        <v>11559000</v>
      </c>
      <c r="M21" s="39">
        <f>'T10'!J21</f>
        <v>11559000</v>
      </c>
      <c r="N21" s="38">
        <f>'T11'!J21</f>
        <v>11559000</v>
      </c>
      <c r="O21" s="38">
        <f>'T12'!J21</f>
        <v>11559000</v>
      </c>
      <c r="P21" s="40">
        <f>'T1'!O20+'T2'!O21+'T3'!O21+'T4'!N21+'T5'!N21+'T6'!N21+'T7'!N21+'T8'!N21+'T9'!N21+'T10'!N21+'T11'!N21+'T12'!N21</f>
        <v>7294980</v>
      </c>
      <c r="Q21" s="61">
        <f t="shared" si="3"/>
        <v>146924457.15000001</v>
      </c>
      <c r="R21" s="42"/>
    </row>
    <row r="22" spans="1:18" s="44" customFormat="1" ht="21.75" customHeight="1" x14ac:dyDescent="0.2">
      <c r="A22" s="29">
        <v>9</v>
      </c>
      <c r="B22" s="30" t="s">
        <v>50</v>
      </c>
      <c r="C22" s="31" t="s">
        <v>29</v>
      </c>
      <c r="D22" s="32" t="e">
        <f>'T1'!#REF!</f>
        <v>#REF!</v>
      </c>
      <c r="E22" s="58">
        <f>'T2'!K22</f>
        <v>16962312.302000001</v>
      </c>
      <c r="F22" s="34">
        <f>'T3'!K22</f>
        <v>16921743.155999999</v>
      </c>
      <c r="G22" s="34">
        <f>'T4'!J22</f>
        <v>11559000</v>
      </c>
      <c r="H22" s="35">
        <f>'T5'!J22</f>
        <v>11559000</v>
      </c>
      <c r="I22" s="35">
        <f>'T6'!J22</f>
        <v>11559000</v>
      </c>
      <c r="J22" s="34">
        <f>'T7'!J22</f>
        <v>11559000</v>
      </c>
      <c r="K22" s="37">
        <f>'T8'!J22</f>
        <v>11559000</v>
      </c>
      <c r="L22" s="38">
        <f>'T9'!J22</f>
        <v>11559000</v>
      </c>
      <c r="M22" s="39">
        <f>'T10'!J22</f>
        <v>11559000</v>
      </c>
      <c r="N22" s="38">
        <f>'T11'!J22</f>
        <v>11559000</v>
      </c>
      <c r="O22" s="38">
        <f>'T12'!J22</f>
        <v>11559000</v>
      </c>
      <c r="P22" s="40" t="e">
        <f>'T1'!#REF!+'T2'!O22+'T3'!O22+'T4'!N22+'T5'!N22+'T6'!N22+'T7'!N22+'T8'!N22+'T9'!N22+'T10'!N22+'T11'!N22+'T12'!N22</f>
        <v>#REF!</v>
      </c>
      <c r="Q22" s="61" t="e">
        <f t="shared" si="3"/>
        <v>#REF!</v>
      </c>
      <c r="R22" s="42"/>
    </row>
    <row r="23" spans="1:18" s="26" customFormat="1" ht="21.75" customHeight="1" x14ac:dyDescent="0.25">
      <c r="A23" s="29">
        <v>10</v>
      </c>
      <c r="B23" s="30" t="s">
        <v>51</v>
      </c>
      <c r="C23" s="45" t="s">
        <v>30</v>
      </c>
      <c r="D23" s="32">
        <f>'T1'!K21</f>
        <v>16438994.134</v>
      </c>
      <c r="E23" s="58">
        <f>'T2'!K23</f>
        <v>16962312.302000001</v>
      </c>
      <c r="F23" s="34">
        <f>'T3'!K23</f>
        <v>16921743.155999999</v>
      </c>
      <c r="G23" s="34">
        <f>'T4'!J23</f>
        <v>11559000</v>
      </c>
      <c r="H23" s="35">
        <f>'T5'!J23</f>
        <v>11559000</v>
      </c>
      <c r="I23" s="35">
        <f>'T6'!J23</f>
        <v>11559000</v>
      </c>
      <c r="J23" s="34">
        <f>'T7'!J23</f>
        <v>11559000</v>
      </c>
      <c r="K23" s="37">
        <f>'T8'!J23</f>
        <v>11559000</v>
      </c>
      <c r="L23" s="38">
        <f>'T9'!J23</f>
        <v>11559000</v>
      </c>
      <c r="M23" s="39">
        <f>'T10'!J23</f>
        <v>11559000</v>
      </c>
      <c r="N23" s="38">
        <f>'T11'!J23</f>
        <v>11559000</v>
      </c>
      <c r="O23" s="38">
        <f>'T12'!J23</f>
        <v>11559000</v>
      </c>
      <c r="P23" s="40">
        <f>'T1'!O21+'T2'!O23+'T3'!O23+'T4'!N23+'T5'!N23+'T6'!N23+'T7'!N23+'T8'!N23+'T9'!N23+'T10'!N23+'T11'!N23+'T12'!N23</f>
        <v>7239960</v>
      </c>
      <c r="Q23" s="61">
        <f t="shared" si="3"/>
        <v>147114089.59200001</v>
      </c>
      <c r="R23" s="42"/>
    </row>
    <row r="24" spans="1:18" s="26" customFormat="1" ht="21.75" customHeight="1" x14ac:dyDescent="0.25">
      <c r="A24" s="29">
        <v>11</v>
      </c>
      <c r="B24" s="30" t="s">
        <v>49</v>
      </c>
      <c r="C24" s="45" t="s">
        <v>30</v>
      </c>
      <c r="D24" s="32">
        <f>'T1'!K22</f>
        <v>16438994.134</v>
      </c>
      <c r="E24" s="58">
        <f>'T2'!K24</f>
        <v>18824168.453000002</v>
      </c>
      <c r="F24" s="34">
        <f>'T3'!K24</f>
        <v>18763314.734000001</v>
      </c>
      <c r="G24" s="34">
        <f>'T4'!J24</f>
        <v>10719200</v>
      </c>
      <c r="H24" s="35">
        <f>'T5'!J24</f>
        <v>10719200</v>
      </c>
      <c r="I24" s="35">
        <f>'T6'!J24</f>
        <v>10719200</v>
      </c>
      <c r="J24" s="34">
        <f>'T7'!J24</f>
        <v>10719200</v>
      </c>
      <c r="K24" s="37">
        <f>'T8'!J24</f>
        <v>10719200</v>
      </c>
      <c r="L24" s="38">
        <f>'T9'!J24</f>
        <v>10719200</v>
      </c>
      <c r="M24" s="39">
        <f>'T10'!J24</f>
        <v>10719200</v>
      </c>
      <c r="N24" s="38">
        <f>'T11'!J24</f>
        <v>10719200</v>
      </c>
      <c r="O24" s="38">
        <f>'T12'!J24</f>
        <v>10719200</v>
      </c>
      <c r="P24" s="40">
        <f>'T1'!O22+'T2'!O24+'T3'!O24+'T4'!N24+'T5'!N24+'T6'!N24+'T7'!N24+'T8'!N24+'T9'!N24+'T10'!N24+'T11'!N24+'T12'!N24</f>
        <v>7852572</v>
      </c>
      <c r="Q24" s="61">
        <f t="shared" si="3"/>
        <v>142646705.32099998</v>
      </c>
      <c r="R24" s="42"/>
    </row>
    <row r="25" spans="1:18" s="26" customFormat="1" ht="21.75" customHeight="1" x14ac:dyDescent="0.25">
      <c r="A25" s="29">
        <v>12</v>
      </c>
      <c r="B25" s="30" t="s">
        <v>53</v>
      </c>
      <c r="C25" s="45" t="s">
        <v>30</v>
      </c>
      <c r="D25" s="32">
        <f>'T1'!K23</f>
        <v>16438994.134</v>
      </c>
      <c r="E25" s="58">
        <f>'T2'!K25</f>
        <v>18576237.824999999</v>
      </c>
      <c r="F25" s="34">
        <f>'T3'!K25</f>
        <v>17338034.293499999</v>
      </c>
      <c r="G25" s="34">
        <f>'T4'!J25</f>
        <v>11559000</v>
      </c>
      <c r="H25" s="35">
        <f>'T5'!J25</f>
        <v>11559000</v>
      </c>
      <c r="I25" s="35">
        <f>'T6'!J25</f>
        <v>11559000</v>
      </c>
      <c r="J25" s="34">
        <f>'T7'!J25</f>
        <v>11559000</v>
      </c>
      <c r="K25" s="37">
        <f>'T8'!J25</f>
        <v>11559000</v>
      </c>
      <c r="L25" s="38">
        <f>'T9'!J25</f>
        <v>11559000</v>
      </c>
      <c r="M25" s="39">
        <f>'T10'!J25</f>
        <v>11559000</v>
      </c>
      <c r="N25" s="38">
        <f>'T11'!J25</f>
        <v>11559000</v>
      </c>
      <c r="O25" s="38">
        <f>'T12'!J25</f>
        <v>11559000</v>
      </c>
      <c r="P25" s="40">
        <f>'T1'!O23+'T2'!O25+'T3'!O25+'T4'!N25+'T5'!N25+'T6'!N25+'T7'!N25+'T8'!N25+'T9'!N25+'T10'!N25+'T11'!N25+'T12'!N25</f>
        <v>7239960</v>
      </c>
      <c r="Q25" s="61">
        <f t="shared" si="3"/>
        <v>149144306.2525</v>
      </c>
      <c r="R25" s="42"/>
    </row>
    <row r="26" spans="1:18" s="26" customFormat="1" ht="21.75" customHeight="1" x14ac:dyDescent="0.25">
      <c r="A26" s="29">
        <v>13</v>
      </c>
      <c r="B26" s="30" t="s">
        <v>78</v>
      </c>
      <c r="C26" s="31" t="s">
        <v>29</v>
      </c>
      <c r="D26" s="32">
        <f>'T1'!K24</f>
        <v>18039191.201000001</v>
      </c>
      <c r="E26" s="58">
        <f>'T2'!K26</f>
        <v>16962312.302000001</v>
      </c>
      <c r="F26" s="34">
        <f>'T3'!K26</f>
        <v>16921743.155999999</v>
      </c>
      <c r="G26" s="34">
        <f>'T4'!J26</f>
        <v>11559000</v>
      </c>
      <c r="H26" s="35">
        <f>'T5'!J26</f>
        <v>11559000</v>
      </c>
      <c r="I26" s="35">
        <f>'T6'!J26</f>
        <v>11559000</v>
      </c>
      <c r="J26" s="34">
        <f>'T7'!J26</f>
        <v>11559000</v>
      </c>
      <c r="K26" s="37">
        <f>'T8'!J26</f>
        <v>11559000</v>
      </c>
      <c r="L26" s="38">
        <f>'T9'!J26</f>
        <v>11559000</v>
      </c>
      <c r="M26" s="39">
        <f>'T10'!J26</f>
        <v>11559000</v>
      </c>
      <c r="N26" s="38">
        <f>'T11'!J26</f>
        <v>11559000</v>
      </c>
      <c r="O26" s="38">
        <f>'T12'!J26</f>
        <v>11559000</v>
      </c>
      <c r="P26" s="40">
        <f>'T1'!O24+'T2'!O26+'T3'!O26+'T4'!N26+'T5'!N26+'T6'!N26+'T7'!N26+'T8'!N26+'T9'!N26+'T10'!N26+'T11'!N26+'T12'!N26</f>
        <v>7295652</v>
      </c>
      <c r="Q26" s="61">
        <f t="shared" si="3"/>
        <v>148658594.65900001</v>
      </c>
      <c r="R26" s="42"/>
    </row>
    <row r="27" spans="1:18" s="26" customFormat="1" ht="21.75" customHeight="1" x14ac:dyDescent="0.25">
      <c r="A27" s="29">
        <v>14</v>
      </c>
      <c r="B27" s="30" t="s">
        <v>80</v>
      </c>
      <c r="C27" s="45" t="s">
        <v>30</v>
      </c>
      <c r="D27" s="32">
        <f>'T1'!K25</f>
        <v>15286721.128</v>
      </c>
      <c r="E27" s="58">
        <f>'T2'!K27</f>
        <v>18576237.824999999</v>
      </c>
      <c r="F27" s="34">
        <f>'T3'!K27</f>
        <v>17338034.293499999</v>
      </c>
      <c r="G27" s="34">
        <f>'T4'!J27</f>
        <v>11559000</v>
      </c>
      <c r="H27" s="35">
        <f>'T5'!J27</f>
        <v>11559000</v>
      </c>
      <c r="I27" s="35">
        <f>'T6'!J27</f>
        <v>11559000</v>
      </c>
      <c r="J27" s="34">
        <f>'T7'!J27</f>
        <v>11559000</v>
      </c>
      <c r="K27" s="37">
        <f>'T8'!J27</f>
        <v>11559000</v>
      </c>
      <c r="L27" s="38">
        <f>'T9'!J27</f>
        <v>11559000</v>
      </c>
      <c r="M27" s="39">
        <f>'T10'!J27</f>
        <v>11559000</v>
      </c>
      <c r="N27" s="38">
        <f>'T11'!J27</f>
        <v>11559000</v>
      </c>
      <c r="O27" s="38">
        <f>'T12'!J27</f>
        <v>11559000</v>
      </c>
      <c r="P27" s="40">
        <f>'T1'!O25+'T2'!O27+'T3'!O27+'T4'!N27+'T5'!N27+'T6'!N27+'T7'!N27+'T8'!N27+'T9'!N27+'T10'!N27+'T11'!N27+'T12'!N27</f>
        <v>7239960</v>
      </c>
      <c r="Q27" s="61">
        <f t="shared" si="3"/>
        <v>147992033.24650002</v>
      </c>
      <c r="R27" s="42"/>
    </row>
    <row r="28" spans="1:18" s="26" customFormat="1" ht="21.75" customHeight="1" x14ac:dyDescent="0.25">
      <c r="A28" s="29">
        <v>15</v>
      </c>
      <c r="B28" s="30" t="s">
        <v>86</v>
      </c>
      <c r="C28" s="31" t="s">
        <v>30</v>
      </c>
      <c r="D28" s="32">
        <f>'T1'!K26</f>
        <v>16438994.134</v>
      </c>
      <c r="E28" s="58">
        <f>'T2'!K28</f>
        <v>18576237.824999999</v>
      </c>
      <c r="F28" s="34">
        <f>'T3'!K28</f>
        <v>17338034.293499999</v>
      </c>
      <c r="G28" s="34">
        <f>'T4'!J28</f>
        <v>11559000</v>
      </c>
      <c r="H28" s="35">
        <f>'T5'!J28</f>
        <v>11559000</v>
      </c>
      <c r="I28" s="35">
        <f>'T6'!J28</f>
        <v>11559000</v>
      </c>
      <c r="J28" s="34">
        <f>'T7'!J28</f>
        <v>11559000</v>
      </c>
      <c r="K28" s="37">
        <f>'T8'!J28</f>
        <v>11559000</v>
      </c>
      <c r="L28" s="38">
        <f>'T9'!J28</f>
        <v>11559000</v>
      </c>
      <c r="M28" s="39">
        <f>'T10'!J28</f>
        <v>11559000</v>
      </c>
      <c r="N28" s="38">
        <f>'T11'!J28</f>
        <v>11559000</v>
      </c>
      <c r="O28" s="38">
        <f>'T12'!J28</f>
        <v>11559000</v>
      </c>
      <c r="P28" s="40">
        <f>'T1'!O26+'T2'!O28+'T3'!O28+'T4'!N28+'T5'!N28+'T6'!N28+'T7'!N28+'T8'!N28+'T9'!N28+'T10'!N28+'T11'!N28+'T12'!N28</f>
        <v>7239960</v>
      </c>
      <c r="Q28" s="61">
        <f t="shared" si="3"/>
        <v>149144306.2525</v>
      </c>
      <c r="R28" s="42"/>
    </row>
    <row r="29" spans="1:18" s="26" customFormat="1" ht="21.75" customHeight="1" x14ac:dyDescent="0.25">
      <c r="A29" s="29">
        <v>16</v>
      </c>
      <c r="B29" s="30" t="s">
        <v>89</v>
      </c>
      <c r="C29" s="31" t="s">
        <v>30</v>
      </c>
      <c r="D29" s="32">
        <f>'T1'!K27</f>
        <v>15286721.128</v>
      </c>
      <c r="E29" s="58">
        <f>'T2'!K29</f>
        <v>22414596.375</v>
      </c>
      <c r="F29" s="34">
        <f>'T3'!K29</f>
        <v>20350923.822499998</v>
      </c>
      <c r="G29" s="34">
        <f>'T4'!J29</f>
        <v>10719200</v>
      </c>
      <c r="H29" s="35">
        <f>'T5'!J29</f>
        <v>10719200</v>
      </c>
      <c r="I29" s="35">
        <f>'T6'!J29</f>
        <v>10719200</v>
      </c>
      <c r="J29" s="34">
        <f>'T7'!J29</f>
        <v>10719200</v>
      </c>
      <c r="K29" s="37">
        <f>'T8'!J29</f>
        <v>10719200</v>
      </c>
      <c r="L29" s="38">
        <f>'T9'!J29</f>
        <v>10719200</v>
      </c>
      <c r="M29" s="39">
        <f>'T10'!J29</f>
        <v>10719200</v>
      </c>
      <c r="N29" s="38">
        <f>'T11'!J29</f>
        <v>10719200</v>
      </c>
      <c r="O29" s="38">
        <f>'T12'!J29</f>
        <v>10719200</v>
      </c>
      <c r="P29" s="40">
        <f>'T1'!O27+'T2'!O29+'T3'!O29+'T4'!N29+'T5'!N29+'T6'!N29+'T7'!N29+'T8'!N29+'T9'!N29+'T10'!N29+'T11'!N29+'T12'!N29</f>
        <v>7852572</v>
      </c>
      <c r="Q29" s="61">
        <f t="shared" si="3"/>
        <v>146672469.32550001</v>
      </c>
      <c r="R29" s="42"/>
    </row>
    <row r="30" spans="1:18" s="26" customFormat="1" ht="21.75" customHeight="1" x14ac:dyDescent="0.25">
      <c r="A30" s="29">
        <v>17</v>
      </c>
      <c r="B30" s="30" t="s">
        <v>88</v>
      </c>
      <c r="C30" s="31" t="s">
        <v>90</v>
      </c>
      <c r="D30" s="32" t="e">
        <f>'T1'!#REF!</f>
        <v>#REF!</v>
      </c>
      <c r="E30" s="58">
        <f>'T2'!K30</f>
        <v>22414596.375</v>
      </c>
      <c r="F30" s="34">
        <f>'T3'!K30</f>
        <v>20350923.822499998</v>
      </c>
      <c r="G30" s="34">
        <f>'T4'!J30</f>
        <v>10719200</v>
      </c>
      <c r="H30" s="35">
        <f>'T5'!J30</f>
        <v>10719200</v>
      </c>
      <c r="I30" s="35">
        <f>'T6'!J30</f>
        <v>10719200</v>
      </c>
      <c r="J30" s="34">
        <f>'T7'!J30</f>
        <v>10719200</v>
      </c>
      <c r="K30" s="37">
        <f>'T8'!J30</f>
        <v>10719200</v>
      </c>
      <c r="L30" s="38">
        <f>'T9'!J30</f>
        <v>10719200</v>
      </c>
      <c r="M30" s="39">
        <f>'T10'!J30</f>
        <v>10719200</v>
      </c>
      <c r="N30" s="38">
        <f>'T11'!J30</f>
        <v>10719200</v>
      </c>
      <c r="O30" s="38">
        <f>'T12'!J30</f>
        <v>10719200</v>
      </c>
      <c r="P30" s="40" t="e">
        <f>'T1'!#REF!+'T2'!O30+'T3'!O30+'T4'!N30+'T5'!N30+'T6'!N30+'T7'!N30+'T8'!N30+'T9'!N30+'T10'!N30+'T11'!N30+'T12'!N30</f>
        <v>#REF!</v>
      </c>
      <c r="Q30" s="61" t="e">
        <f t="shared" si="3"/>
        <v>#REF!</v>
      </c>
      <c r="R30" s="42"/>
    </row>
    <row r="31" spans="1:18" s="26" customFormat="1" ht="21.75" customHeight="1" x14ac:dyDescent="0.25">
      <c r="A31" s="29">
        <v>18</v>
      </c>
      <c r="B31" s="30" t="s">
        <v>91</v>
      </c>
      <c r="C31" s="31" t="s">
        <v>30</v>
      </c>
      <c r="D31" s="32">
        <f>'T1'!K28</f>
        <v>15286721.128</v>
      </c>
      <c r="E31" s="58">
        <f>'T2'!K31</f>
        <v>18576237.824999999</v>
      </c>
      <c r="F31" s="34">
        <f>'T3'!K31</f>
        <v>17338034.293499999</v>
      </c>
      <c r="G31" s="34">
        <f>'T4'!J31</f>
        <v>11559000</v>
      </c>
      <c r="H31" s="35">
        <f>'T5'!J31</f>
        <v>11559000</v>
      </c>
      <c r="I31" s="35">
        <f>'T6'!J31</f>
        <v>11559000</v>
      </c>
      <c r="J31" s="34">
        <f>'T7'!J31</f>
        <v>11559000</v>
      </c>
      <c r="K31" s="37">
        <f>'T8'!J31</f>
        <v>11559000</v>
      </c>
      <c r="L31" s="38">
        <f>'T9'!J31</f>
        <v>11559000</v>
      </c>
      <c r="M31" s="39">
        <f>'T10'!J31</f>
        <v>11559000</v>
      </c>
      <c r="N31" s="38">
        <f>'T11'!J31</f>
        <v>11559000</v>
      </c>
      <c r="O31" s="38">
        <f>'T12'!J31</f>
        <v>11559000</v>
      </c>
      <c r="P31" s="40">
        <f>'T1'!O28+'T2'!O31+'T3'!O31+'T4'!N31+'T5'!N31+'T6'!N31+'T7'!N31+'T8'!N31+'T9'!N31+'T10'!N31+'T11'!N31+'T12'!N31</f>
        <v>7239960</v>
      </c>
      <c r="Q31" s="61">
        <f t="shared" si="3"/>
        <v>147992033.24650002</v>
      </c>
      <c r="R31" s="42"/>
    </row>
    <row r="32" spans="1:18" s="26" customFormat="1" ht="21.75" customHeight="1" x14ac:dyDescent="0.25">
      <c r="A32" s="29">
        <v>19</v>
      </c>
      <c r="B32" s="30" t="s">
        <v>92</v>
      </c>
      <c r="C32" s="31" t="s">
        <v>29</v>
      </c>
      <c r="D32" s="32">
        <f>'T1'!K29</f>
        <v>16310781.692</v>
      </c>
      <c r="E32" s="58">
        <f>'T2'!K32</f>
        <v>18576237.824999999</v>
      </c>
      <c r="F32" s="34">
        <f>'T3'!K32</f>
        <v>17338034.293499999</v>
      </c>
      <c r="G32" s="34">
        <f>'T4'!J32</f>
        <v>11559000</v>
      </c>
      <c r="H32" s="35">
        <f>'T5'!J32</f>
        <v>11559000</v>
      </c>
      <c r="I32" s="35">
        <f>'T6'!J32</f>
        <v>11559000</v>
      </c>
      <c r="J32" s="34">
        <f>'T7'!J32</f>
        <v>11559000</v>
      </c>
      <c r="K32" s="37">
        <f>'T8'!J32</f>
        <v>11559000</v>
      </c>
      <c r="L32" s="38">
        <f>'T9'!J32</f>
        <v>11559000</v>
      </c>
      <c r="M32" s="39">
        <f>'T10'!J32</f>
        <v>11559000</v>
      </c>
      <c r="N32" s="38">
        <f>'T11'!J32</f>
        <v>11559000</v>
      </c>
      <c r="O32" s="38">
        <f>'T12'!J32</f>
        <v>11559000</v>
      </c>
      <c r="P32" s="40">
        <f>'T1'!O29+'T2'!O32+'T3'!O32+'T4'!N32+'T5'!N32+'T6'!N32+'T7'!N32+'T8'!N32+'T9'!N32+'T10'!N32+'T11'!N32+'T12'!N32</f>
        <v>7295652</v>
      </c>
      <c r="Q32" s="61">
        <f t="shared" si="3"/>
        <v>148960401.8105</v>
      </c>
      <c r="R32" s="42"/>
    </row>
    <row r="33" spans="1:18" s="26" customFormat="1" ht="21.75" customHeight="1" x14ac:dyDescent="0.25">
      <c r="A33" s="29">
        <v>20</v>
      </c>
      <c r="B33" s="30" t="s">
        <v>93</v>
      </c>
      <c r="C33" s="31" t="s">
        <v>29</v>
      </c>
      <c r="D33" s="32">
        <f>'T1'!K30</f>
        <v>16310781.692</v>
      </c>
      <c r="E33" s="58">
        <f>'T2'!K33</f>
        <v>16962312.302000001</v>
      </c>
      <c r="F33" s="34">
        <f>'T3'!K33</f>
        <v>16921743.155999999</v>
      </c>
      <c r="G33" s="34">
        <f>'T4'!J33</f>
        <v>11559000</v>
      </c>
      <c r="H33" s="35">
        <f>'T5'!J33</f>
        <v>11559000</v>
      </c>
      <c r="I33" s="35">
        <f>'T6'!J33</f>
        <v>11559000</v>
      </c>
      <c r="J33" s="34">
        <f>'T7'!J33</f>
        <v>11559000</v>
      </c>
      <c r="K33" s="37">
        <f>'T8'!J33</f>
        <v>11559000</v>
      </c>
      <c r="L33" s="38">
        <f>'T9'!J33</f>
        <v>11559000</v>
      </c>
      <c r="M33" s="39">
        <f>'T10'!J33</f>
        <v>11559000</v>
      </c>
      <c r="N33" s="38">
        <f>'T11'!J33</f>
        <v>11559000</v>
      </c>
      <c r="O33" s="38">
        <f>'T12'!J33</f>
        <v>11559000</v>
      </c>
      <c r="P33" s="40">
        <f>'T1'!O30+'T2'!O33+'T3'!O33+'T4'!N33+'T5'!N33+'T6'!N33+'T7'!N33+'T8'!N33+'T9'!N33+'T10'!N33+'T11'!N33+'T12'!N33</f>
        <v>7295652</v>
      </c>
      <c r="Q33" s="61">
        <f t="shared" si="3"/>
        <v>146930185.15000001</v>
      </c>
      <c r="R33" s="42"/>
    </row>
    <row r="34" spans="1:18" s="26" customFormat="1" ht="21.75" customHeight="1" x14ac:dyDescent="0.25">
      <c r="A34" s="29">
        <v>21</v>
      </c>
      <c r="B34" s="30" t="s">
        <v>94</v>
      </c>
      <c r="C34" s="31" t="s">
        <v>30</v>
      </c>
      <c r="D34" s="32">
        <f>'T1'!K31</f>
        <v>15286721.128</v>
      </c>
      <c r="E34" s="58">
        <f>'T2'!K34</f>
        <v>26545075.649999999</v>
      </c>
      <c r="F34" s="34">
        <f>'T3'!K34</f>
        <v>24068668.586999997</v>
      </c>
      <c r="G34" s="34">
        <f>'T4'!J34</f>
        <v>12510600</v>
      </c>
      <c r="H34" s="35">
        <f>'T5'!J34</f>
        <v>12510600</v>
      </c>
      <c r="I34" s="35">
        <f>'T6'!J34</f>
        <v>12510600</v>
      </c>
      <c r="J34" s="34">
        <f>'T7'!J34</f>
        <v>12510600</v>
      </c>
      <c r="K34" s="37">
        <f>'T8'!J34</f>
        <v>12510600</v>
      </c>
      <c r="L34" s="38">
        <f>'T9'!J34</f>
        <v>12510600</v>
      </c>
      <c r="M34" s="39">
        <f>'T10'!J34</f>
        <v>12510600</v>
      </c>
      <c r="N34" s="38">
        <f>'T11'!J34</f>
        <v>12510600</v>
      </c>
      <c r="O34" s="38">
        <f>'T12'!J34</f>
        <v>12510600</v>
      </c>
      <c r="P34" s="40">
        <f>'T1'!O31+'T2'!O34+'T3'!O34+'T4'!N34+'T5'!N34+'T6'!N34+'T7'!N34+'T8'!N34+'T9'!N34+'T10'!N34+'T11'!N34+'T12'!N34</f>
        <v>9768486</v>
      </c>
      <c r="Q34" s="61">
        <f t="shared" si="3"/>
        <v>168727379.36500001</v>
      </c>
      <c r="R34" s="42"/>
    </row>
    <row r="35" spans="1:18" s="26" customFormat="1" ht="21.75" customHeight="1" x14ac:dyDescent="0.25">
      <c r="A35" s="29">
        <v>22</v>
      </c>
      <c r="B35" s="30" t="s">
        <v>95</v>
      </c>
      <c r="C35" s="31" t="s">
        <v>30</v>
      </c>
      <c r="D35" s="32">
        <f>'T1'!K32</f>
        <v>15286721.128</v>
      </c>
      <c r="E35" s="58">
        <f>'T2'!K35</f>
        <v>16434512.302000001</v>
      </c>
      <c r="F35" s="34">
        <f>'T3'!K35</f>
        <v>16393943.155999999</v>
      </c>
      <c r="G35" s="34">
        <f>'T4'!J35</f>
        <v>11031200</v>
      </c>
      <c r="H35" s="35">
        <f>'T5'!J35</f>
        <v>11031200</v>
      </c>
      <c r="I35" s="35">
        <f>'T6'!J35</f>
        <v>11031200</v>
      </c>
      <c r="J35" s="34">
        <f>'T7'!J35</f>
        <v>11031200</v>
      </c>
      <c r="K35" s="37">
        <f>'T8'!J35</f>
        <v>11031200</v>
      </c>
      <c r="L35" s="38">
        <f>'T9'!J35</f>
        <v>11031200</v>
      </c>
      <c r="M35" s="39">
        <f>'T10'!J35</f>
        <v>11031200</v>
      </c>
      <c r="N35" s="38">
        <f>'T11'!J35</f>
        <v>11031200</v>
      </c>
      <c r="O35" s="38">
        <f>'T12'!J35</f>
        <v>11031200</v>
      </c>
      <c r="P35" s="40">
        <f>'T1'!O32+'T2'!O35+'T3'!O35+'T4'!N35+'T5'!N35+'T6'!N35+'T7'!N35+'T8'!N35+'T9'!N35+'T10'!N35+'T11'!N35+'T12'!N35</f>
        <v>8212932</v>
      </c>
      <c r="Q35" s="61">
        <f t="shared" si="3"/>
        <v>139183044.586</v>
      </c>
      <c r="R35" s="42"/>
    </row>
    <row r="36" spans="1:18" s="26" customFormat="1" ht="21.75" customHeight="1" x14ac:dyDescent="0.25">
      <c r="A36" s="29">
        <v>23</v>
      </c>
      <c r="B36" s="64" t="s">
        <v>99</v>
      </c>
      <c r="C36" s="31" t="s">
        <v>30</v>
      </c>
      <c r="D36" s="32">
        <f>'T1'!K33</f>
        <v>16438994.134</v>
      </c>
      <c r="E36" s="58">
        <f>'T2'!K36</f>
        <v>19136168.453000002</v>
      </c>
      <c r="F36" s="34">
        <f>'T3'!K36</f>
        <v>19075314.734000001</v>
      </c>
      <c r="G36" s="34">
        <f>'T4'!J36</f>
        <v>11031200</v>
      </c>
      <c r="H36" s="35">
        <f>'T5'!J36</f>
        <v>11031200</v>
      </c>
      <c r="I36" s="35">
        <f>'T6'!J36</f>
        <v>11031200</v>
      </c>
      <c r="J36" s="34">
        <f>'T7'!J36</f>
        <v>11031200</v>
      </c>
      <c r="K36" s="37">
        <f>'T8'!J36</f>
        <v>11031200</v>
      </c>
      <c r="L36" s="38">
        <f>'T9'!J36</f>
        <v>11031200</v>
      </c>
      <c r="M36" s="39">
        <f>'T10'!J36</f>
        <v>11031200</v>
      </c>
      <c r="N36" s="38">
        <f>'T11'!J36</f>
        <v>11031200</v>
      </c>
      <c r="O36" s="38">
        <f>'T12'!J36</f>
        <v>11031200</v>
      </c>
      <c r="P36" s="40">
        <f>'T1'!O33+'T2'!O36+'T3'!O36+'T4'!N36+'T5'!N36+'T6'!N36+'T7'!N36+'T8'!N36+'T9'!N36+'T10'!N36+'T11'!N36+'T12'!N36</f>
        <v>8212932</v>
      </c>
      <c r="Q36" s="61">
        <f t="shared" si="3"/>
        <v>145718345.32099998</v>
      </c>
      <c r="R36" s="42"/>
    </row>
    <row r="37" spans="1:18" s="26" customFormat="1" ht="21.75" customHeight="1" x14ac:dyDescent="0.25">
      <c r="A37" s="29">
        <v>24</v>
      </c>
      <c r="B37" s="30" t="s">
        <v>102</v>
      </c>
      <c r="C37" s="31" t="s">
        <v>90</v>
      </c>
      <c r="D37" s="32">
        <f>'T1'!K34</f>
        <v>19034111.973999999</v>
      </c>
      <c r="E37" s="58">
        <f>'T2'!K37</f>
        <v>67117600</v>
      </c>
      <c r="F37" s="34">
        <f>'T3'!K37</f>
        <v>52464600</v>
      </c>
      <c r="G37" s="34">
        <f>'T4'!J37</f>
        <v>63293000</v>
      </c>
      <c r="H37" s="35">
        <f>'T5'!J37</f>
        <v>52464600</v>
      </c>
      <c r="I37" s="35">
        <f>'T6'!J37</f>
        <v>52464600</v>
      </c>
      <c r="J37" s="34">
        <f>'T7'!J37</f>
        <v>52464600</v>
      </c>
      <c r="K37" s="37">
        <f>'T8'!J37</f>
        <v>52464600</v>
      </c>
      <c r="L37" s="38">
        <f>'T9'!J37</f>
        <v>52464600</v>
      </c>
      <c r="M37" s="39">
        <f>'T10'!J37</f>
        <v>52464600</v>
      </c>
      <c r="N37" s="38">
        <f>'T11'!J37</f>
        <v>52464600</v>
      </c>
      <c r="O37" s="38">
        <f>'T12'!J37</f>
        <v>52464600</v>
      </c>
      <c r="P37" s="40">
        <f>'T1'!O34+'T2'!O37+'T3'!O37+'T4'!N37+'T5'!N37+'T6'!N37+'T7'!N37+'T8'!N37+'T9'!N37+'T10'!N37+'T11'!N37+'T12'!N37</f>
        <v>37280496</v>
      </c>
      <c r="Q37" s="61">
        <f t="shared" si="3"/>
        <v>584345615.97399998</v>
      </c>
      <c r="R37" s="42"/>
    </row>
    <row r="38" spans="1:18" s="26" customFormat="1" ht="21.75" customHeight="1" x14ac:dyDescent="0.25">
      <c r="A38" s="29">
        <v>25</v>
      </c>
      <c r="B38" s="30" t="s">
        <v>103</v>
      </c>
      <c r="C38" s="31" t="s">
        <v>30</v>
      </c>
      <c r="D38" s="32" t="e">
        <f>'T1'!#REF!</f>
        <v>#REF!</v>
      </c>
      <c r="E38" s="58">
        <f>'T2'!K38</f>
        <v>10032400</v>
      </c>
      <c r="F38" s="34">
        <f>'T3'!K38</f>
        <v>10032400</v>
      </c>
      <c r="G38" s="34">
        <f>'T4'!J38</f>
        <v>10032400</v>
      </c>
      <c r="H38" s="35">
        <f>'T5'!J38</f>
        <v>10032400</v>
      </c>
      <c r="I38" s="35">
        <f>'T6'!J38</f>
        <v>10032400</v>
      </c>
      <c r="J38" s="34">
        <f>'T7'!J38</f>
        <v>10032400</v>
      </c>
      <c r="K38" s="37">
        <f>'T8'!J38</f>
        <v>10032400</v>
      </c>
      <c r="L38" s="38">
        <f>'T9'!J38</f>
        <v>10032400</v>
      </c>
      <c r="M38" s="39">
        <f>'T10'!J38</f>
        <v>10032400</v>
      </c>
      <c r="N38" s="38">
        <f>'T11'!J38</f>
        <v>10032400</v>
      </c>
      <c r="O38" s="38">
        <f>'T12'!J38</f>
        <v>10032400</v>
      </c>
      <c r="P38" s="40" t="e">
        <f>'T1'!#REF!+'T2'!O38+'T3'!O38+'T4'!N38+'T5'!N38+'T6'!N38+'T7'!N38+'T8'!N38+'T9'!N38+'T10'!N38+'T11'!N38+'T12'!N38</f>
        <v>#REF!</v>
      </c>
      <c r="Q38" s="61" t="e">
        <f t="shared" si="3"/>
        <v>#REF!</v>
      </c>
      <c r="R38" s="42"/>
    </row>
    <row r="39" spans="1:18" s="26" customFormat="1" ht="21.75" customHeight="1" x14ac:dyDescent="0.25">
      <c r="A39" s="29">
        <v>26</v>
      </c>
      <c r="B39" s="64" t="s">
        <v>104</v>
      </c>
      <c r="C39" s="31" t="s">
        <v>29</v>
      </c>
      <c r="D39" s="32">
        <f>'T1'!K35</f>
        <v>15911194.134</v>
      </c>
      <c r="E39" s="58">
        <f>'T2'!K39</f>
        <v>10542400</v>
      </c>
      <c r="F39" s="34">
        <f>'T3'!K39</f>
        <v>10542400</v>
      </c>
      <c r="G39" s="34">
        <f>'T4'!J39</f>
        <v>10542400</v>
      </c>
      <c r="H39" s="35">
        <f>'T5'!J39</f>
        <v>10542400</v>
      </c>
      <c r="I39" s="35">
        <f>'T6'!J39</f>
        <v>10542400</v>
      </c>
      <c r="J39" s="34">
        <f>'T7'!J39</f>
        <v>10542400</v>
      </c>
      <c r="K39" s="37">
        <f>'T8'!J39</f>
        <v>10542400</v>
      </c>
      <c r="L39" s="38">
        <f>'T9'!J39</f>
        <v>10542400</v>
      </c>
      <c r="M39" s="39">
        <f>'T10'!J39</f>
        <v>10542400</v>
      </c>
      <c r="N39" s="38">
        <f>'T11'!J39</f>
        <v>10542400</v>
      </c>
      <c r="O39" s="38">
        <f>'T12'!J39</f>
        <v>10542400</v>
      </c>
      <c r="P39" s="40">
        <f>'T1'!O35+'T2'!O39+'T3'!O39+'T4'!N39+'T5'!N39+'T6'!N39+'T7'!N39+'T8'!N39+'T9'!N39+'T10'!N39+'T11'!N39+'T12'!N39</f>
        <v>7685769</v>
      </c>
      <c r="Q39" s="61">
        <f t="shared" si="3"/>
        <v>124191825.134</v>
      </c>
      <c r="R39" s="42"/>
    </row>
    <row r="40" spans="1:18" s="53" customFormat="1" ht="21.75" customHeight="1" x14ac:dyDescent="0.25">
      <c r="A40" s="79" t="s">
        <v>38</v>
      </c>
      <c r="B40" s="80"/>
      <c r="C40" s="81"/>
      <c r="D40" s="50" t="e">
        <f t="shared" ref="D40:P40" si="4">SUM(D41:D45)</f>
        <v>#REF!</v>
      </c>
      <c r="E40" s="50">
        <f t="shared" si="4"/>
        <v>519545910.35449988</v>
      </c>
      <c r="F40" s="50">
        <f t="shared" si="4"/>
        <v>474783073.07300007</v>
      </c>
      <c r="G40" s="50">
        <f t="shared" si="4"/>
        <v>326131400</v>
      </c>
      <c r="H40" s="50">
        <f t="shared" si="4"/>
        <v>315303000</v>
      </c>
      <c r="I40" s="50">
        <f t="shared" si="4"/>
        <v>315303000</v>
      </c>
      <c r="J40" s="50">
        <f t="shared" si="4"/>
        <v>315303000</v>
      </c>
      <c r="K40" s="50">
        <f t="shared" si="4"/>
        <v>315303000</v>
      </c>
      <c r="L40" s="50">
        <f t="shared" si="4"/>
        <v>315303000</v>
      </c>
      <c r="M40" s="50">
        <f t="shared" si="4"/>
        <v>315303000</v>
      </c>
      <c r="N40" s="50">
        <f t="shared" si="4"/>
        <v>315303000</v>
      </c>
      <c r="O40" s="50">
        <f t="shared" si="4"/>
        <v>315303000</v>
      </c>
      <c r="P40" s="50" t="e">
        <f t="shared" si="4"/>
        <v>#REF!</v>
      </c>
      <c r="Q40" s="50" t="e">
        <f>SUM(Q41:Q45)</f>
        <v>#REF!</v>
      </c>
      <c r="R40" s="52"/>
    </row>
    <row r="41" spans="1:18" s="26" customFormat="1" ht="21.75" customHeight="1" x14ac:dyDescent="0.25">
      <c r="A41" s="29">
        <v>27</v>
      </c>
      <c r="B41" s="30" t="s">
        <v>39</v>
      </c>
      <c r="C41" s="31" t="s">
        <v>40</v>
      </c>
      <c r="D41" s="32" t="e">
        <f>'T1'!#REF!</f>
        <v>#REF!</v>
      </c>
      <c r="E41" s="58">
        <f>'T2'!K41</f>
        <v>14653000</v>
      </c>
      <c r="F41" s="34">
        <f>'T3'!K41</f>
        <v>0</v>
      </c>
      <c r="G41" s="34">
        <f>'T4'!J41</f>
        <v>0</v>
      </c>
      <c r="H41" s="35">
        <f>'T5'!J41</f>
        <v>0</v>
      </c>
      <c r="I41" s="35">
        <f>'T6'!J41</f>
        <v>0</v>
      </c>
      <c r="J41" s="34">
        <f>'T7'!J41</f>
        <v>0</v>
      </c>
      <c r="K41" s="37">
        <f>'T8'!J41</f>
        <v>0</v>
      </c>
      <c r="L41" s="38">
        <f>'T9'!J41</f>
        <v>0</v>
      </c>
      <c r="M41" s="39">
        <f>'T10'!J41</f>
        <v>0</v>
      </c>
      <c r="N41" s="38">
        <f>'T11'!J41</f>
        <v>0</v>
      </c>
      <c r="O41" s="38">
        <f>'T12'!J41</f>
        <v>0</v>
      </c>
      <c r="P41" s="40" t="e">
        <f>'T1'!#REF!+'T2'!O41+'T3'!O41+'T4'!N41+'T5'!N41+'T6'!N41+'T7'!N41+'T8'!N41+'T9'!N41+'T10'!N41+'T11'!N41+'T12'!N41</f>
        <v>#REF!</v>
      </c>
      <c r="Q41" s="61" t="e">
        <f>SUM(D41:O41)-P41</f>
        <v>#REF!</v>
      </c>
      <c r="R41" s="42"/>
    </row>
    <row r="42" spans="1:18" s="26" customFormat="1" ht="21.75" customHeight="1" x14ac:dyDescent="0.2">
      <c r="A42" s="29">
        <v>28</v>
      </c>
      <c r="B42" s="30" t="s">
        <v>42</v>
      </c>
      <c r="C42" s="31" t="s">
        <v>41</v>
      </c>
      <c r="D42" s="32">
        <f>'T1'!K38</f>
        <v>10032400</v>
      </c>
      <c r="E42" s="58">
        <f>'T2'!K42</f>
        <v>10828400</v>
      </c>
      <c r="F42" s="34">
        <f>'T3'!K42</f>
        <v>10828400</v>
      </c>
      <c r="G42" s="34">
        <f>'T4'!J42</f>
        <v>10828400</v>
      </c>
      <c r="H42" s="35">
        <f>'T5'!J42</f>
        <v>10828400</v>
      </c>
      <c r="I42" s="35">
        <f>'T6'!J42</f>
        <v>10828400</v>
      </c>
      <c r="J42" s="34">
        <f>'T7'!J42</f>
        <v>10828400</v>
      </c>
      <c r="K42" s="37">
        <f>'T8'!J42</f>
        <v>10828400</v>
      </c>
      <c r="L42" s="38">
        <f>'T9'!J42</f>
        <v>10828400</v>
      </c>
      <c r="M42" s="39">
        <f>'T10'!J42</f>
        <v>10828400</v>
      </c>
      <c r="N42" s="38">
        <f>'T11'!J42</f>
        <v>10828400</v>
      </c>
      <c r="O42" s="38">
        <f>'T12'!J42</f>
        <v>10828400</v>
      </c>
      <c r="P42" s="40">
        <f>'T1'!O38+'T2'!O42+'T3'!O42+'T4'!N42+'T5'!N42+'T6'!N42+'T7'!N42+'T8'!N42+'T9'!N42+'T10'!N42+'T11'!N42+'T12'!N42</f>
        <v>7855533</v>
      </c>
      <c r="Q42" s="61">
        <f t="shared" ref="Q42:Q49" si="5">SUM(D42:O42)-P42</f>
        <v>121289267</v>
      </c>
      <c r="R42" s="49"/>
    </row>
    <row r="43" spans="1:18" s="26" customFormat="1" ht="17.25" customHeight="1" x14ac:dyDescent="0.25">
      <c r="A43" s="29">
        <v>29</v>
      </c>
      <c r="B43" s="30" t="s">
        <v>79</v>
      </c>
      <c r="C43" s="31" t="s">
        <v>40</v>
      </c>
      <c r="D43" s="32">
        <f>'T1'!K39</f>
        <v>10542400</v>
      </c>
      <c r="E43" s="58">
        <f>'T2'!K43</f>
        <v>10828400</v>
      </c>
      <c r="F43" s="34">
        <f>'T3'!K43</f>
        <v>10828400</v>
      </c>
      <c r="G43" s="34">
        <f>'T4'!J43</f>
        <v>10828400</v>
      </c>
      <c r="H43" s="35">
        <f>'T5'!J43</f>
        <v>10828400</v>
      </c>
      <c r="I43" s="35">
        <f>'T6'!J43</f>
        <v>10828400</v>
      </c>
      <c r="J43" s="34">
        <f>'T7'!J43</f>
        <v>10828400</v>
      </c>
      <c r="K43" s="37">
        <f>'T8'!J43</f>
        <v>10828400</v>
      </c>
      <c r="L43" s="38">
        <f>'T9'!J43</f>
        <v>10828400</v>
      </c>
      <c r="M43" s="39">
        <f>'T10'!J43</f>
        <v>10828400</v>
      </c>
      <c r="N43" s="38">
        <f>'T11'!J43</f>
        <v>10828400</v>
      </c>
      <c r="O43" s="38">
        <f>'T12'!J43</f>
        <v>10828400</v>
      </c>
      <c r="P43" s="40">
        <f>'T1'!O39+'T2'!O43+'T3'!O43+'T4'!N43+'T5'!N43+'T6'!N43+'T7'!N43+'T8'!N43+'T9'!N43+'T10'!N43+'T11'!N43+'T12'!N43</f>
        <v>7909083</v>
      </c>
      <c r="Q43" s="61">
        <f t="shared" si="5"/>
        <v>121745717</v>
      </c>
      <c r="R43" s="42"/>
    </row>
    <row r="44" spans="1:18" s="26" customFormat="1" ht="17.25" customHeight="1" x14ac:dyDescent="0.25">
      <c r="A44" s="29">
        <v>30</v>
      </c>
      <c r="B44" s="30" t="s">
        <v>81</v>
      </c>
      <c r="C44" s="31" t="s">
        <v>41</v>
      </c>
      <c r="D44" s="32">
        <f>'T1'!K40</f>
        <v>10233000</v>
      </c>
      <c r="E44" s="58">
        <f>'T2'!K45</f>
        <v>483236110.35449988</v>
      </c>
      <c r="F44" s="34">
        <f>'T3'!K45</f>
        <v>453126273.07300007</v>
      </c>
      <c r="G44" s="34">
        <f>'T4'!J45</f>
        <v>304474600</v>
      </c>
      <c r="H44" s="35">
        <f>'T5'!J45</f>
        <v>293646200</v>
      </c>
      <c r="I44" s="35">
        <f>'T6'!J44</f>
        <v>293646200</v>
      </c>
      <c r="J44" s="34">
        <f>'T7'!J44</f>
        <v>293646200</v>
      </c>
      <c r="K44" s="37">
        <f>'T8'!J44</f>
        <v>293646200</v>
      </c>
      <c r="L44" s="38">
        <f>'T9'!J44</f>
        <v>293646200</v>
      </c>
      <c r="M44" s="39">
        <f>'T10'!J44</f>
        <v>293646200</v>
      </c>
      <c r="N44" s="38">
        <f>'T11'!J44</f>
        <v>293646200</v>
      </c>
      <c r="O44" s="38">
        <f>'T12'!J44</f>
        <v>293646200</v>
      </c>
      <c r="P44" s="40">
        <f>'T1'!O40+'T2'!O45+'T3'!O45+'T4'!N45+'T5'!N45+'T6'!N44+'T7'!N44+'T8'!N44+'T9'!N44+'T10'!N44+'T11'!N44+'T12'!N44</f>
        <v>206627835</v>
      </c>
      <c r="Q44" s="61">
        <f t="shared" si="5"/>
        <v>3393611748.4274998</v>
      </c>
      <c r="R44" s="42"/>
    </row>
    <row r="45" spans="1:18" s="26" customFormat="1" ht="17.25" customHeight="1" x14ac:dyDescent="0.25">
      <c r="A45" s="29">
        <v>31</v>
      </c>
      <c r="B45" s="30" t="s">
        <v>97</v>
      </c>
      <c r="C45" s="31" t="s">
        <v>40</v>
      </c>
      <c r="D45" s="32" t="e">
        <f>'T1'!#REF!</f>
        <v>#REF!</v>
      </c>
      <c r="E45" s="58">
        <f>'T2'!K46</f>
        <v>0</v>
      </c>
      <c r="F45" s="34">
        <f>'T3'!K46</f>
        <v>0</v>
      </c>
      <c r="G45" s="34">
        <f>'T4'!J46</f>
        <v>0</v>
      </c>
      <c r="H45" s="35">
        <f>'T5'!J46</f>
        <v>0</v>
      </c>
      <c r="I45" s="35">
        <f>'T6'!J45</f>
        <v>0</v>
      </c>
      <c r="J45" s="34">
        <f>'T7'!J45</f>
        <v>0</v>
      </c>
      <c r="K45" s="37">
        <f>'T8'!J45</f>
        <v>0</v>
      </c>
      <c r="L45" s="38">
        <f>'T9'!J45</f>
        <v>0</v>
      </c>
      <c r="M45" s="39">
        <f>'T10'!J45</f>
        <v>0</v>
      </c>
      <c r="N45" s="38">
        <f>'T11'!J45</f>
        <v>0</v>
      </c>
      <c r="O45" s="38">
        <f>'T12'!J45</f>
        <v>0</v>
      </c>
      <c r="P45" s="40" t="e">
        <f>'T1'!#REF!+'T2'!O46+'T3'!O46+'T4'!N46+'T5'!N46+'T6'!N45+'T7'!N45+'T8'!N45+'T9'!N45+'T10'!N45+'T11'!N45+'T12'!N45</f>
        <v>#REF!</v>
      </c>
      <c r="Q45" s="61" t="e">
        <f t="shared" si="5"/>
        <v>#REF!</v>
      </c>
      <c r="R45" s="42"/>
    </row>
    <row r="46" spans="1:18" s="26" customFormat="1" ht="17.25" customHeight="1" x14ac:dyDescent="0.25">
      <c r="A46" s="29">
        <v>32</v>
      </c>
      <c r="B46" s="30" t="s">
        <v>98</v>
      </c>
      <c r="C46" s="31" t="s">
        <v>40</v>
      </c>
      <c r="D46" s="32" t="e">
        <f>'T1'!#REF!</f>
        <v>#REF!</v>
      </c>
      <c r="E46" s="58">
        <f>'T2'!K47</f>
        <v>0</v>
      </c>
      <c r="F46" s="34">
        <f>'T3'!K47</f>
        <v>0</v>
      </c>
      <c r="G46" s="34">
        <f>'T4'!J47</f>
        <v>0</v>
      </c>
      <c r="H46" s="35">
        <f>'T5'!J47</f>
        <v>0</v>
      </c>
      <c r="I46" s="35">
        <f>'T6'!J46</f>
        <v>0</v>
      </c>
      <c r="J46" s="34">
        <f>'T7'!J46</f>
        <v>0</v>
      </c>
      <c r="K46" s="37">
        <f>'T8'!J46</f>
        <v>0</v>
      </c>
      <c r="L46" s="38">
        <f>'T9'!J46</f>
        <v>0</v>
      </c>
      <c r="M46" s="39">
        <f>'T10'!J46</f>
        <v>0</v>
      </c>
      <c r="N46" s="38">
        <f>'T11'!J46</f>
        <v>0</v>
      </c>
      <c r="O46" s="38">
        <f>'T12'!J46</f>
        <v>0</v>
      </c>
      <c r="P46" s="40" t="e">
        <f>'T1'!#REF!+'T2'!O47+'T3'!O47+'T4'!N47+'T5'!N47+'T6'!N46+'T7'!N46+'T8'!N46+'T9'!N46+'T10'!N46+'T11'!N46+'T12'!N46</f>
        <v>#REF!</v>
      </c>
      <c r="Q46" s="61" t="e">
        <f t="shared" si="5"/>
        <v>#REF!</v>
      </c>
      <c r="R46" s="42"/>
    </row>
    <row r="47" spans="1:18" s="26" customFormat="1" ht="17.25" customHeight="1" x14ac:dyDescent="0.25">
      <c r="A47" s="29">
        <v>33</v>
      </c>
      <c r="B47" s="30" t="s">
        <v>100</v>
      </c>
      <c r="C47" s="31" t="s">
        <v>101</v>
      </c>
      <c r="D47" s="32">
        <f>'T1'!K41</f>
        <v>14653000</v>
      </c>
      <c r="E47" s="58">
        <f>'T2'!K48</f>
        <v>0</v>
      </c>
      <c r="F47" s="34">
        <f>'T3'!K48</f>
        <v>0</v>
      </c>
      <c r="G47" s="34">
        <f>'T4'!J48</f>
        <v>0</v>
      </c>
      <c r="H47" s="35">
        <f>'T5'!J48</f>
        <v>0</v>
      </c>
      <c r="I47" s="35">
        <f>'T6'!J47</f>
        <v>0</v>
      </c>
      <c r="J47" s="34">
        <f>'T7'!J47</f>
        <v>0</v>
      </c>
      <c r="K47" s="37">
        <f>'T8'!J47</f>
        <v>0</v>
      </c>
      <c r="L47" s="38">
        <f>'T9'!J47</f>
        <v>0</v>
      </c>
      <c r="M47" s="39">
        <f>'T10'!J47</f>
        <v>0</v>
      </c>
      <c r="N47" s="38">
        <f>'T11'!J47</f>
        <v>0</v>
      </c>
      <c r="O47" s="38">
        <f>'T12'!J47</f>
        <v>0</v>
      </c>
      <c r="P47" s="40">
        <f>'T1'!O41+'T2'!O48+'T3'!O48+'T4'!N48+'T5'!N48+'T6'!N47+'T7'!N47+'T8'!N47+'T9'!N47+'T10'!N47+'T11'!N47+'T12'!N47</f>
        <v>1053507</v>
      </c>
      <c r="Q47" s="61">
        <f t="shared" si="5"/>
        <v>13599493</v>
      </c>
      <c r="R47" s="42"/>
    </row>
    <row r="48" spans="1:18" s="26" customFormat="1" ht="17.25" customHeight="1" x14ac:dyDescent="0.25">
      <c r="A48" s="29">
        <v>34</v>
      </c>
      <c r="B48" s="66" t="s">
        <v>105</v>
      </c>
      <c r="C48" s="31" t="s">
        <v>40</v>
      </c>
      <c r="D48" s="32">
        <f>'T1'!K42</f>
        <v>10828400</v>
      </c>
      <c r="E48" s="58">
        <f>'T2'!K49</f>
        <v>0</v>
      </c>
      <c r="F48" s="34">
        <f>'T3'!K49</f>
        <v>0</v>
      </c>
      <c r="G48" s="34">
        <f>'T4'!J49</f>
        <v>0</v>
      </c>
      <c r="H48" s="35">
        <f>'T5'!J49</f>
        <v>0</v>
      </c>
      <c r="I48" s="35">
        <f>'T6'!J48</f>
        <v>0</v>
      </c>
      <c r="J48" s="34">
        <f>'T7'!J48</f>
        <v>0</v>
      </c>
      <c r="K48" s="37">
        <f>'T8'!J48</f>
        <v>0</v>
      </c>
      <c r="L48" s="38">
        <f>'T9'!J48</f>
        <v>0</v>
      </c>
      <c r="M48" s="39">
        <f>'T10'!J48</f>
        <v>0</v>
      </c>
      <c r="N48" s="38">
        <f>'T11'!J48</f>
        <v>0</v>
      </c>
      <c r="O48" s="38">
        <f>'T12'!J48</f>
        <v>0</v>
      </c>
      <c r="P48" s="40">
        <f>'T1'!O42+'T2'!O49+'T3'!O49+'T4'!N49+'T5'!N49+'T6'!N48+'T7'!N48+'T8'!N48+'T9'!N48+'T10'!N48+'T11'!N48+'T12'!N48</f>
        <v>661206</v>
      </c>
      <c r="Q48" s="61">
        <f t="shared" si="5"/>
        <v>10167194</v>
      </c>
      <c r="R48" s="42"/>
    </row>
    <row r="49" spans="1:18" s="26" customFormat="1" ht="17.25" customHeight="1" x14ac:dyDescent="0.25">
      <c r="A49" s="29">
        <v>35</v>
      </c>
      <c r="B49" s="30" t="s">
        <v>106</v>
      </c>
      <c r="C49" s="31" t="s">
        <v>40</v>
      </c>
      <c r="D49" s="32">
        <f>'T1'!K43</f>
        <v>10828400</v>
      </c>
      <c r="E49" s="58">
        <f>'T2'!K50</f>
        <v>0</v>
      </c>
      <c r="F49" s="34">
        <f>'T3'!K50</f>
        <v>0</v>
      </c>
      <c r="G49" s="34">
        <f>'T4'!J50</f>
        <v>0</v>
      </c>
      <c r="H49" s="35">
        <f>'T5'!J50</f>
        <v>0</v>
      </c>
      <c r="I49" s="35">
        <f>'T6'!J49</f>
        <v>0</v>
      </c>
      <c r="J49" s="34">
        <f>'T7'!J49</f>
        <v>0</v>
      </c>
      <c r="K49" s="37">
        <f>'T8'!J49</f>
        <v>0</v>
      </c>
      <c r="L49" s="38">
        <f>'T9'!J49</f>
        <v>0</v>
      </c>
      <c r="M49" s="39">
        <f>'T10'!J49</f>
        <v>0</v>
      </c>
      <c r="N49" s="38">
        <f>'T11'!J49</f>
        <v>0</v>
      </c>
      <c r="O49" s="38">
        <f>'T12'!J49</f>
        <v>0</v>
      </c>
      <c r="P49" s="40">
        <f>'T1'!O43+'T2'!O50+'T3'!O50+'T4'!N50+'T5'!N50+'T6'!N49+'T7'!N49+'T8'!N49+'T9'!N49+'T10'!N49+'T11'!N49+'T12'!N49</f>
        <v>661206</v>
      </c>
      <c r="Q49" s="61">
        <f t="shared" si="5"/>
        <v>10167194</v>
      </c>
      <c r="R49" s="42"/>
    </row>
    <row r="50" spans="1:18" s="26" customFormat="1" ht="17.25" customHeight="1" x14ac:dyDescent="0.25">
      <c r="A50" s="82" t="s">
        <v>13</v>
      </c>
      <c r="B50" s="83"/>
      <c r="C50" s="46"/>
      <c r="D50" s="47" t="e">
        <f t="shared" ref="D50:Q50" si="6">D11+D13+D15+D40</f>
        <v>#REF!</v>
      </c>
      <c r="E50" s="47">
        <f t="shared" si="6"/>
        <v>916528252.2559998</v>
      </c>
      <c r="F50" s="47">
        <f t="shared" si="6"/>
        <v>856369431.41200018</v>
      </c>
      <c r="G50" s="47">
        <f t="shared" si="6"/>
        <v>567313000</v>
      </c>
      <c r="H50" s="47">
        <f t="shared" si="6"/>
        <v>556484600</v>
      </c>
      <c r="I50" s="47">
        <f t="shared" si="6"/>
        <v>556484600</v>
      </c>
      <c r="J50" s="47">
        <f t="shared" si="6"/>
        <v>556484600</v>
      </c>
      <c r="K50" s="47">
        <f t="shared" si="6"/>
        <v>556484600</v>
      </c>
      <c r="L50" s="47">
        <f t="shared" si="6"/>
        <v>556484600</v>
      </c>
      <c r="M50" s="47">
        <f t="shared" si="6"/>
        <v>556484600</v>
      </c>
      <c r="N50" s="47">
        <f t="shared" si="6"/>
        <v>556484600</v>
      </c>
      <c r="O50" s="47">
        <f t="shared" si="6"/>
        <v>556484600</v>
      </c>
      <c r="P50" s="47" t="e">
        <f t="shared" si="6"/>
        <v>#REF!</v>
      </c>
      <c r="Q50" s="47" t="e">
        <f t="shared" si="6"/>
        <v>#REF!</v>
      </c>
      <c r="R50" s="48"/>
    </row>
    <row r="51" spans="1:18" s="14" customFormat="1" ht="19.5" customHeight="1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9"/>
      <c r="R51" s="15"/>
    </row>
    <row r="52" spans="1:18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88" t="s">
        <v>82</v>
      </c>
      <c r="N52" s="88"/>
      <c r="O52" s="88"/>
      <c r="P52" s="88"/>
      <c r="Q52" s="88"/>
      <c r="R52" s="16"/>
    </row>
    <row r="53" spans="1:18" s="17" customFormat="1" ht="12.75" x14ac:dyDescent="0.25">
      <c r="A53" s="10" t="s">
        <v>44</v>
      </c>
      <c r="B53" s="16"/>
      <c r="C53" s="16"/>
      <c r="D53" s="16"/>
      <c r="E53" s="10"/>
      <c r="F53" s="16"/>
      <c r="G53" s="84" t="s">
        <v>45</v>
      </c>
      <c r="H53" s="84"/>
      <c r="I53" s="16"/>
      <c r="J53" s="16"/>
      <c r="L53" s="10"/>
      <c r="M53" s="84" t="s">
        <v>46</v>
      </c>
      <c r="N53" s="84"/>
      <c r="O53" s="84"/>
      <c r="P53" s="84"/>
      <c r="Q53" s="84"/>
      <c r="R53" s="16"/>
    </row>
    <row r="54" spans="1:18" s="17" customFormat="1" ht="12.75" x14ac:dyDescent="0.25">
      <c r="A54" s="11" t="s">
        <v>47</v>
      </c>
      <c r="B54" s="16"/>
      <c r="C54" s="16"/>
      <c r="D54" s="11"/>
      <c r="E54" s="11"/>
      <c r="F54" s="11"/>
      <c r="G54" s="88" t="s">
        <v>48</v>
      </c>
      <c r="H54" s="88"/>
      <c r="I54" s="16"/>
      <c r="J54" s="16"/>
      <c r="K54" s="16"/>
      <c r="L54" s="16"/>
      <c r="M54" s="88" t="s">
        <v>47</v>
      </c>
      <c r="N54" s="88"/>
      <c r="O54" s="88"/>
      <c r="P54" s="88"/>
      <c r="Q54" s="88"/>
      <c r="R54" s="16"/>
    </row>
    <row r="55" spans="1:18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0"/>
      <c r="Q55" s="16"/>
      <c r="R55" s="16"/>
    </row>
    <row r="56" spans="1:18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0"/>
      <c r="Q56" s="16"/>
      <c r="R56" s="16"/>
    </row>
    <row r="57" spans="1:18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0"/>
      <c r="Q57" s="16"/>
      <c r="R57" s="12"/>
    </row>
    <row r="58" spans="1:18" x14ac:dyDescent="0.25">
      <c r="J58" s="22"/>
      <c r="K58" s="23"/>
      <c r="L58" s="24"/>
    </row>
    <row r="59" spans="1:18" x14ac:dyDescent="0.25">
      <c r="J59" s="22"/>
    </row>
    <row r="60" spans="1:18" x14ac:dyDescent="0.25">
      <c r="I60" s="25"/>
    </row>
    <row r="61" spans="1:18" x14ac:dyDescent="0.25">
      <c r="D61" s="23"/>
      <c r="F61" s="22"/>
      <c r="G61" s="23"/>
    </row>
    <row r="62" spans="1:18" x14ac:dyDescent="0.25">
      <c r="F62" s="27"/>
    </row>
    <row r="64" spans="1:18" x14ac:dyDescent="0.25">
      <c r="M64" s="23"/>
    </row>
  </sheetData>
  <mergeCells count="19">
    <mergeCell ref="G53:H53"/>
    <mergeCell ref="G54:H54"/>
    <mergeCell ref="A40:C40"/>
    <mergeCell ref="A50:B50"/>
    <mergeCell ref="M52:Q52"/>
    <mergeCell ref="M53:Q53"/>
    <mergeCell ref="M54:Q54"/>
    <mergeCell ref="A11:C11"/>
    <mergeCell ref="A15:C15"/>
    <mergeCell ref="C8:C9"/>
    <mergeCell ref="R8:R9"/>
    <mergeCell ref="A5:R5"/>
    <mergeCell ref="A6:R6"/>
    <mergeCell ref="P8:P9"/>
    <mergeCell ref="Q8:Q9"/>
    <mergeCell ref="D8:O8"/>
    <mergeCell ref="A8:A9"/>
    <mergeCell ref="B8:B9"/>
    <mergeCell ref="A13:C13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7" sqref="A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92" t="s">
        <v>63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18.75" x14ac:dyDescent="0.25">
      <c r="A6" s="93" t="s">
        <v>107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89" t="s">
        <v>3</v>
      </c>
      <c r="B8" s="89" t="s">
        <v>4</v>
      </c>
      <c r="C8" s="89" t="s">
        <v>5</v>
      </c>
      <c r="D8" s="96" t="s">
        <v>77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4" t="s">
        <v>76</v>
      </c>
      <c r="Q8" s="76" t="s">
        <v>14</v>
      </c>
    </row>
    <row r="9" spans="1:17" s="57" customFormat="1" ht="15" customHeight="1" x14ac:dyDescent="0.2">
      <c r="A9" s="90"/>
      <c r="B9" s="90"/>
      <c r="C9" s="90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94"/>
      <c r="Q9" s="78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85" t="s">
        <v>23</v>
      </c>
      <c r="B11" s="86"/>
      <c r="C11" s="87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>
        <f t="shared" si="0"/>
        <v>4212864</v>
      </c>
      <c r="J11" s="51">
        <f t="shared" si="0"/>
        <v>4212864</v>
      </c>
      <c r="K11" s="51">
        <f t="shared" si="0"/>
        <v>4212864</v>
      </c>
      <c r="L11" s="51">
        <f t="shared" si="0"/>
        <v>4212864</v>
      </c>
      <c r="M11" s="51">
        <f t="shared" si="0"/>
        <v>4212864</v>
      </c>
      <c r="N11" s="51">
        <f t="shared" si="0"/>
        <v>4212864</v>
      </c>
      <c r="O11" s="51">
        <f t="shared" si="0"/>
        <v>4212864</v>
      </c>
      <c r="P11" s="51">
        <f t="shared" si="0"/>
        <v>50554368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'T4'!N12+'T4'!R12</f>
        <v>4212864</v>
      </c>
      <c r="H12" s="35">
        <f>'T5'!N12+'T5'!R12</f>
        <v>4212864</v>
      </c>
      <c r="I12" s="35">
        <f>'T6'!N12+'T6'!R12</f>
        <v>4212864</v>
      </c>
      <c r="J12" s="34">
        <f>'T7'!N12+'T7'!R12</f>
        <v>4212864</v>
      </c>
      <c r="K12" s="37">
        <f>'T8'!N12+'T8'!R12</f>
        <v>4212864</v>
      </c>
      <c r="L12" s="38">
        <f>'T9'!N12+'T9'!R12</f>
        <v>4212864</v>
      </c>
      <c r="M12" s="39">
        <f>'T10'!N12+'T10'!R12</f>
        <v>4212864</v>
      </c>
      <c r="N12" s="38">
        <f>'T11'!N12+'T11'!R12</f>
        <v>4212864</v>
      </c>
      <c r="O12" s="38">
        <f>'T12'!N12+'T12'!R12</f>
        <v>4212864</v>
      </c>
      <c r="P12" s="61">
        <f t="shared" ref="P12:P41" si="1">SUM(D12:O12)</f>
        <v>50554368</v>
      </c>
      <c r="Q12" s="42"/>
    </row>
    <row r="13" spans="1:17" s="55" customFormat="1" ht="12.75" x14ac:dyDescent="0.25">
      <c r="A13" s="85" t="s">
        <v>23</v>
      </c>
      <c r="B13" s="86"/>
      <c r="C13" s="87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>
        <f t="shared" si="2"/>
        <v>3862400</v>
      </c>
      <c r="J13" s="51">
        <f t="shared" si="2"/>
        <v>3862400</v>
      </c>
      <c r="K13" s="51">
        <f t="shared" si="2"/>
        <v>3862400</v>
      </c>
      <c r="L13" s="51">
        <f t="shared" si="2"/>
        <v>3862400</v>
      </c>
      <c r="M13" s="51">
        <f t="shared" si="2"/>
        <v>3862400</v>
      </c>
      <c r="N13" s="51">
        <f t="shared" si="2"/>
        <v>3862400</v>
      </c>
      <c r="O13" s="51">
        <f t="shared" si="2"/>
        <v>3862400</v>
      </c>
      <c r="P13" s="51">
        <f>SUM(P14)</f>
        <v>46348800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'T4'!N14+'T4'!R14</f>
        <v>3862400</v>
      </c>
      <c r="H14" s="35">
        <f>'T5'!N14+'T5'!R14</f>
        <v>3862400</v>
      </c>
      <c r="I14" s="35">
        <f>'T6'!N14+'T6'!R14</f>
        <v>3862400</v>
      </c>
      <c r="J14" s="34">
        <f>'T7'!N14+'T7'!R14</f>
        <v>3862400</v>
      </c>
      <c r="K14" s="37">
        <f>'T8'!N14+'T8'!R14</f>
        <v>3862400</v>
      </c>
      <c r="L14" s="38">
        <f>'T9'!N14+'T9'!R14</f>
        <v>3862400</v>
      </c>
      <c r="M14" s="39">
        <f>'T10'!N14+'T10'!R14</f>
        <v>3862400</v>
      </c>
      <c r="N14" s="38">
        <f>'T11'!N14+'T11'!R14</f>
        <v>3862400</v>
      </c>
      <c r="O14" s="38">
        <f>'T12'!N14+'T12'!R14</f>
        <v>3862400</v>
      </c>
      <c r="P14" s="61">
        <f>SUM(D14:O14)</f>
        <v>46348800</v>
      </c>
      <c r="Q14" s="42"/>
    </row>
    <row r="15" spans="1:17" s="53" customFormat="1" ht="12.75" x14ac:dyDescent="0.25">
      <c r="A15" s="79" t="s">
        <v>28</v>
      </c>
      <c r="B15" s="80"/>
      <c r="C15" s="81"/>
      <c r="D15" s="51" t="e">
        <f t="shared" ref="D15:O15" si="3">SUM(D16:D35)</f>
        <v>#REF!</v>
      </c>
      <c r="E15" s="51">
        <f t="shared" si="3"/>
        <v>38523840</v>
      </c>
      <c r="F15" s="51">
        <f t="shared" si="3"/>
        <v>38523840</v>
      </c>
      <c r="G15" s="51">
        <f t="shared" si="3"/>
        <v>38523840</v>
      </c>
      <c r="H15" s="51">
        <f t="shared" si="3"/>
        <v>38523840</v>
      </c>
      <c r="I15" s="51">
        <f t="shared" si="3"/>
        <v>38523840</v>
      </c>
      <c r="J15" s="51">
        <f t="shared" si="3"/>
        <v>38523840</v>
      </c>
      <c r="K15" s="51">
        <f t="shared" si="3"/>
        <v>38523840</v>
      </c>
      <c r="L15" s="51">
        <f t="shared" si="3"/>
        <v>38523840</v>
      </c>
      <c r="M15" s="51">
        <f t="shared" si="3"/>
        <v>38523840</v>
      </c>
      <c r="N15" s="51">
        <f t="shared" si="3"/>
        <v>38523840</v>
      </c>
      <c r="O15" s="51">
        <f t="shared" si="3"/>
        <v>38523840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'T1'!O16+'T1'!S16</f>
        <v>2006400</v>
      </c>
      <c r="E16" s="58">
        <f>'T2'!O16+'T2'!S16</f>
        <v>2006400</v>
      </c>
      <c r="F16" s="34">
        <f>'T3'!O16+'T3'!S16</f>
        <v>2006400</v>
      </c>
      <c r="G16" s="34">
        <f>'T4'!N16+'T4'!R16</f>
        <v>2006400</v>
      </c>
      <c r="H16" s="35">
        <f>'T5'!N16+'T5'!R16</f>
        <v>2006400</v>
      </c>
      <c r="I16" s="35">
        <f>'T6'!N16+'T6'!R16</f>
        <v>2006400</v>
      </c>
      <c r="J16" s="34">
        <f>'T7'!N16+'T7'!R16</f>
        <v>2006400</v>
      </c>
      <c r="K16" s="37">
        <f>'T8'!N16+'T8'!R16</f>
        <v>2006400</v>
      </c>
      <c r="L16" s="38">
        <f>'T9'!N16+'T9'!R16</f>
        <v>2006400</v>
      </c>
      <c r="M16" s="39">
        <f>'T10'!N16+'T10'!R16</f>
        <v>2006400</v>
      </c>
      <c r="N16" s="38">
        <f>'T11'!N16+'T11'!R16</f>
        <v>2006400</v>
      </c>
      <c r="O16" s="38">
        <f>'T12'!N16+'T12'!R16</f>
        <v>2006400</v>
      </c>
      <c r="P16" s="61">
        <f t="shared" si="1"/>
        <v>24076800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'T1'!O17+'T1'!S17</f>
        <v>1838208</v>
      </c>
      <c r="E17" s="58">
        <f>'T2'!O17+'T2'!S17</f>
        <v>1838208</v>
      </c>
      <c r="F17" s="34">
        <f>'T3'!O17+'T3'!S17</f>
        <v>1838208</v>
      </c>
      <c r="G17" s="34">
        <f>'T4'!N17+'T4'!R17</f>
        <v>1838208</v>
      </c>
      <c r="H17" s="35">
        <f>'T5'!N17+'T5'!R17</f>
        <v>1838208</v>
      </c>
      <c r="I17" s="35">
        <f>'T6'!N17+'T6'!R17</f>
        <v>1838208</v>
      </c>
      <c r="J17" s="34">
        <f>'T7'!N17+'T7'!R17</f>
        <v>1838208</v>
      </c>
      <c r="K17" s="37">
        <f>'T8'!N17+'T8'!R17</f>
        <v>1838208</v>
      </c>
      <c r="L17" s="38">
        <f>'T9'!N17+'T9'!R17</f>
        <v>1838208</v>
      </c>
      <c r="M17" s="39">
        <f>'T10'!N17+'T10'!R17</f>
        <v>1838208</v>
      </c>
      <c r="N17" s="38">
        <f>'T11'!N17+'T11'!R17</f>
        <v>1838208</v>
      </c>
      <c r="O17" s="38">
        <f>'T12'!N17+'T12'!R17</f>
        <v>1838208</v>
      </c>
      <c r="P17" s="61">
        <f t="shared" ref="P17:P39" si="4">SUM(D17:O17)</f>
        <v>22058496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'T1'!O18+'T1'!S18</f>
        <v>1838208</v>
      </c>
      <c r="E18" s="58">
        <f>'T2'!O18+'T2'!S18</f>
        <v>1838208</v>
      </c>
      <c r="F18" s="34">
        <f>'T3'!O18+'T3'!S18</f>
        <v>1838208</v>
      </c>
      <c r="G18" s="34">
        <f>'T4'!N18+'T4'!R18</f>
        <v>1838208</v>
      </c>
      <c r="H18" s="35">
        <f>'T5'!N18+'T5'!R18</f>
        <v>1838208</v>
      </c>
      <c r="I18" s="35">
        <f>'T6'!N18+'T6'!R18</f>
        <v>1838208</v>
      </c>
      <c r="J18" s="34">
        <f>'T7'!N18+'T7'!R18</f>
        <v>1838208</v>
      </c>
      <c r="K18" s="37">
        <f>'T8'!N18+'T8'!R18</f>
        <v>1838208</v>
      </c>
      <c r="L18" s="38">
        <f>'T9'!N18+'T9'!R18</f>
        <v>1838208</v>
      </c>
      <c r="M18" s="39">
        <f>'T10'!N18+'T10'!R18</f>
        <v>1838208</v>
      </c>
      <c r="N18" s="38">
        <f>'T11'!N18+'T11'!R18</f>
        <v>1838208</v>
      </c>
      <c r="O18" s="38">
        <f>'T12'!N18+'T12'!R18</f>
        <v>1838208</v>
      </c>
      <c r="P18" s="61">
        <f t="shared" si="4"/>
        <v>22058496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>
        <f>'T2'!O19+'T2'!S19</f>
        <v>1774528</v>
      </c>
      <c r="F19" s="34">
        <f>'T3'!O19+'T3'!S19</f>
        <v>1774528</v>
      </c>
      <c r="G19" s="34">
        <f>'T4'!N19+'T4'!R19</f>
        <v>1774528</v>
      </c>
      <c r="H19" s="35">
        <f>'T5'!N19+'T5'!R19</f>
        <v>1774528</v>
      </c>
      <c r="I19" s="35">
        <f>'T6'!N19+'T6'!R19</f>
        <v>1774528</v>
      </c>
      <c r="J19" s="34">
        <f>'T7'!N19+'T7'!R19</f>
        <v>1774528</v>
      </c>
      <c r="K19" s="37">
        <f>'T8'!N19+'T8'!R19</f>
        <v>1774528</v>
      </c>
      <c r="L19" s="38">
        <f>'T9'!N19+'T9'!R19</f>
        <v>1774528</v>
      </c>
      <c r="M19" s="39">
        <f>'T10'!N19+'T10'!R19</f>
        <v>1774528</v>
      </c>
      <c r="N19" s="38">
        <f>'T11'!N19+'T11'!R19</f>
        <v>1774528</v>
      </c>
      <c r="O19" s="38">
        <f>'T12'!N19+'T12'!R19</f>
        <v>1774528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>
        <f>'T1'!O19+'T1'!S19</f>
        <v>1774528</v>
      </c>
      <c r="E20" s="58">
        <f>'T2'!O20+'T2'!S20</f>
        <v>2006400</v>
      </c>
      <c r="F20" s="34">
        <f>'T3'!O20+'T3'!S20</f>
        <v>2006400</v>
      </c>
      <c r="G20" s="34">
        <f>'T4'!N20+'T4'!R20</f>
        <v>2006400</v>
      </c>
      <c r="H20" s="35">
        <f>'T5'!N20+'T5'!R20</f>
        <v>2006400</v>
      </c>
      <c r="I20" s="35">
        <f>'T6'!N20+'T6'!R20</f>
        <v>2006400</v>
      </c>
      <c r="J20" s="34">
        <f>'T7'!N20+'T7'!R20</f>
        <v>2006400</v>
      </c>
      <c r="K20" s="37">
        <f>'T8'!N20+'T8'!R20</f>
        <v>2006400</v>
      </c>
      <c r="L20" s="38">
        <f>'T9'!N20+'T9'!R20</f>
        <v>2006400</v>
      </c>
      <c r="M20" s="39">
        <f>'T10'!N20+'T10'!R20</f>
        <v>2006400</v>
      </c>
      <c r="N20" s="38">
        <f>'T11'!N20+'T11'!R20</f>
        <v>2006400</v>
      </c>
      <c r="O20" s="38">
        <f>'T12'!N20+'T12'!R20</f>
        <v>2006400</v>
      </c>
      <c r="P20" s="61">
        <f t="shared" si="4"/>
        <v>23844928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'T1'!O20+'T1'!S20</f>
        <v>2006400</v>
      </c>
      <c r="E21" s="58">
        <f>'T2'!O21+'T2'!S21</f>
        <v>1838720</v>
      </c>
      <c r="F21" s="34">
        <f>'T3'!O21+'T3'!S21</f>
        <v>1838720</v>
      </c>
      <c r="G21" s="34">
        <f>'T4'!N21+'T4'!R21</f>
        <v>1838720</v>
      </c>
      <c r="H21" s="35">
        <f>'T5'!N21+'T5'!R21</f>
        <v>1838720</v>
      </c>
      <c r="I21" s="35">
        <f>'T6'!N21+'T6'!R21</f>
        <v>1838720</v>
      </c>
      <c r="J21" s="34">
        <f>'T7'!N21+'T7'!R21</f>
        <v>1838720</v>
      </c>
      <c r="K21" s="37">
        <f>'T8'!N21+'T8'!R21</f>
        <v>1838720</v>
      </c>
      <c r="L21" s="38">
        <f>'T9'!N21+'T9'!R21</f>
        <v>1838720</v>
      </c>
      <c r="M21" s="39">
        <f>'T10'!N21+'T10'!R21</f>
        <v>1838720</v>
      </c>
      <c r="N21" s="38">
        <f>'T11'!N21+'T11'!R21</f>
        <v>1838720</v>
      </c>
      <c r="O21" s="38">
        <f>'T12'!N21+'T12'!R21</f>
        <v>1838720</v>
      </c>
      <c r="P21" s="61">
        <f t="shared" si="4"/>
        <v>22232320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'T2'!O22+'T2'!S22</f>
        <v>1838720</v>
      </c>
      <c r="F22" s="34">
        <f>'T3'!O22+'T3'!S22</f>
        <v>1838720</v>
      </c>
      <c r="G22" s="34">
        <f>'T4'!N22+'T4'!R22</f>
        <v>1838720</v>
      </c>
      <c r="H22" s="35">
        <f>'T5'!N22+'T5'!R22</f>
        <v>1838720</v>
      </c>
      <c r="I22" s="35">
        <f>'T6'!N22+'T6'!R22</f>
        <v>1838720</v>
      </c>
      <c r="J22" s="34">
        <f>'T7'!N22+'T7'!R22</f>
        <v>1838720</v>
      </c>
      <c r="K22" s="37">
        <f>'T8'!N22+'T8'!R22</f>
        <v>1838720</v>
      </c>
      <c r="L22" s="38">
        <f>'T9'!N22+'T9'!R22</f>
        <v>1838720</v>
      </c>
      <c r="M22" s="39">
        <f>'T10'!N22+'T10'!R22</f>
        <v>1838720</v>
      </c>
      <c r="N22" s="38">
        <f>'T11'!N22+'T11'!R22</f>
        <v>1838720</v>
      </c>
      <c r="O22" s="38">
        <f>'T12'!N22+'T12'!R22</f>
        <v>1838720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'T1'!O21+'T1'!S21</f>
        <v>1838720</v>
      </c>
      <c r="E23" s="58">
        <f>'T2'!O23+'T2'!S23</f>
        <v>1838720</v>
      </c>
      <c r="F23" s="34">
        <f>'T3'!O23+'T3'!S23</f>
        <v>1838720</v>
      </c>
      <c r="G23" s="34">
        <f>'T4'!N23+'T4'!R23</f>
        <v>1838720</v>
      </c>
      <c r="H23" s="35">
        <f>'T5'!N23+'T5'!R23</f>
        <v>1838720</v>
      </c>
      <c r="I23" s="35">
        <f>'T6'!N23+'T6'!R23</f>
        <v>1838720</v>
      </c>
      <c r="J23" s="34">
        <f>'T7'!N23+'T7'!R23</f>
        <v>1838720</v>
      </c>
      <c r="K23" s="37">
        <f>'T8'!N23+'T8'!R23</f>
        <v>1838720</v>
      </c>
      <c r="L23" s="38">
        <f>'T9'!N23+'T9'!R23</f>
        <v>1838720</v>
      </c>
      <c r="M23" s="39">
        <f>'T10'!N23+'T10'!R23</f>
        <v>1838720</v>
      </c>
      <c r="N23" s="38">
        <f>'T11'!N23+'T11'!R23</f>
        <v>1838720</v>
      </c>
      <c r="O23" s="38">
        <f>'T12'!N23+'T12'!R23</f>
        <v>1838720</v>
      </c>
      <c r="P23" s="61">
        <f t="shared" si="4"/>
        <v>22064640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'T1'!O22+'T1'!S22</f>
        <v>1838720</v>
      </c>
      <c r="E24" s="58">
        <f>'T2'!O24+'T2'!S24</f>
        <v>2008448</v>
      </c>
      <c r="F24" s="34">
        <f>'T3'!O24+'T3'!S24</f>
        <v>2008448</v>
      </c>
      <c r="G24" s="34">
        <f>'T4'!N24+'T4'!R24</f>
        <v>2008448</v>
      </c>
      <c r="H24" s="35">
        <f>'T5'!N24+'T5'!R24</f>
        <v>2008448</v>
      </c>
      <c r="I24" s="35">
        <f>'T6'!N24+'T6'!R24</f>
        <v>2008448</v>
      </c>
      <c r="J24" s="34">
        <f>'T7'!N24+'T7'!R24</f>
        <v>2008448</v>
      </c>
      <c r="K24" s="37">
        <f>'T8'!N24+'T8'!R24</f>
        <v>2008448</v>
      </c>
      <c r="L24" s="38">
        <f>'T9'!N24+'T9'!R24</f>
        <v>2008448</v>
      </c>
      <c r="M24" s="39">
        <f>'T10'!N24+'T10'!R24</f>
        <v>2008448</v>
      </c>
      <c r="N24" s="38">
        <f>'T11'!N24+'T11'!R24</f>
        <v>2008448</v>
      </c>
      <c r="O24" s="38">
        <f>'T12'!N24+'T12'!R24</f>
        <v>2008448</v>
      </c>
      <c r="P24" s="61">
        <f t="shared" si="4"/>
        <v>23931648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'T1'!O23+'T1'!S23</f>
        <v>1838720</v>
      </c>
      <c r="E25" s="58">
        <f>'T2'!O25+'T2'!S25</f>
        <v>1838720</v>
      </c>
      <c r="F25" s="34">
        <f>'T3'!O25+'T3'!S25</f>
        <v>1838720</v>
      </c>
      <c r="G25" s="34">
        <f>'T4'!N25+'T4'!R25</f>
        <v>1838720</v>
      </c>
      <c r="H25" s="35">
        <f>'T5'!N25+'T5'!R25</f>
        <v>1838720</v>
      </c>
      <c r="I25" s="35">
        <f>'T6'!N25+'T6'!R25</f>
        <v>1838720</v>
      </c>
      <c r="J25" s="34">
        <f>'T7'!N25+'T7'!R25</f>
        <v>1838720</v>
      </c>
      <c r="K25" s="37">
        <f>'T8'!N25+'T8'!R25</f>
        <v>1838720</v>
      </c>
      <c r="L25" s="38">
        <f>'T9'!N25+'T9'!R25</f>
        <v>1838720</v>
      </c>
      <c r="M25" s="39">
        <f>'T10'!N25+'T10'!R25</f>
        <v>1838720</v>
      </c>
      <c r="N25" s="38">
        <f>'T11'!N25+'T11'!R25</f>
        <v>1838720</v>
      </c>
      <c r="O25" s="38">
        <f>'T12'!N25+'T12'!R25</f>
        <v>1838720</v>
      </c>
      <c r="P25" s="61">
        <f t="shared" si="4"/>
        <v>22064640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'T1'!O24+'T1'!S24</f>
        <v>2008448</v>
      </c>
      <c r="E26" s="58">
        <f>'T2'!O26+'T2'!S26</f>
        <v>1838720</v>
      </c>
      <c r="F26" s="34">
        <f>'T3'!O26+'T3'!S26</f>
        <v>1838720</v>
      </c>
      <c r="G26" s="34">
        <f>'T4'!N26+'T4'!R26</f>
        <v>1838720</v>
      </c>
      <c r="H26" s="35">
        <f>'T5'!N26+'T5'!R26</f>
        <v>1838720</v>
      </c>
      <c r="I26" s="35">
        <f>'T6'!N26+'T6'!R26</f>
        <v>1838720</v>
      </c>
      <c r="J26" s="34">
        <f>'T7'!N26+'T7'!R26</f>
        <v>1838720</v>
      </c>
      <c r="K26" s="37">
        <f>'T8'!N26+'T8'!R26</f>
        <v>1838720</v>
      </c>
      <c r="L26" s="38">
        <f>'T9'!N26+'T9'!R26</f>
        <v>1838720</v>
      </c>
      <c r="M26" s="39">
        <f>'T10'!N26+'T10'!R26</f>
        <v>1838720</v>
      </c>
      <c r="N26" s="38">
        <f>'T11'!N26+'T11'!R26</f>
        <v>1838720</v>
      </c>
      <c r="O26" s="38">
        <f>'T12'!N26+'T12'!R26</f>
        <v>1838720</v>
      </c>
      <c r="P26" s="61">
        <f t="shared" si="4"/>
        <v>22234368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'T1'!O25+'T1'!S25</f>
        <v>1838720</v>
      </c>
      <c r="E27" s="58">
        <f>'T2'!O27+'T2'!S27</f>
        <v>1838720</v>
      </c>
      <c r="F27" s="34">
        <f>'T3'!O27+'T3'!S27</f>
        <v>1838720</v>
      </c>
      <c r="G27" s="34">
        <f>'T4'!N27+'T4'!R27</f>
        <v>1838720</v>
      </c>
      <c r="H27" s="35">
        <f>'T5'!N27+'T5'!R27</f>
        <v>1838720</v>
      </c>
      <c r="I27" s="35">
        <f>'T6'!N27+'T6'!R27</f>
        <v>1838720</v>
      </c>
      <c r="J27" s="34">
        <f>'T7'!N27+'T7'!R27</f>
        <v>1838720</v>
      </c>
      <c r="K27" s="37">
        <f>'T8'!N27+'T8'!R27</f>
        <v>1838720</v>
      </c>
      <c r="L27" s="38">
        <f>'T9'!N27+'T9'!R27</f>
        <v>1838720</v>
      </c>
      <c r="M27" s="39">
        <f>'T10'!N27+'T10'!R27</f>
        <v>1838720</v>
      </c>
      <c r="N27" s="38">
        <f>'T11'!N27+'T11'!R27</f>
        <v>1838720</v>
      </c>
      <c r="O27" s="38">
        <f>'T12'!N27+'T12'!R27</f>
        <v>1838720</v>
      </c>
      <c r="P27" s="61">
        <f t="shared" si="4"/>
        <v>22064640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'T1'!O26+'T1'!S26</f>
        <v>1838720</v>
      </c>
      <c r="E28" s="58">
        <f>'T2'!O28+'T2'!S28</f>
        <v>1838720</v>
      </c>
      <c r="F28" s="34">
        <f>'T3'!O28+'T3'!S28</f>
        <v>1838720</v>
      </c>
      <c r="G28" s="34">
        <f>'T4'!N28+'T4'!R28</f>
        <v>1838720</v>
      </c>
      <c r="H28" s="35">
        <f>'T5'!N28+'T5'!R28</f>
        <v>1838720</v>
      </c>
      <c r="I28" s="35">
        <f>'T6'!N28+'T6'!R28</f>
        <v>1838720</v>
      </c>
      <c r="J28" s="34">
        <f>'T7'!N28+'T7'!R28</f>
        <v>1838720</v>
      </c>
      <c r="K28" s="37">
        <f>'T8'!N28+'T8'!R28</f>
        <v>1838720</v>
      </c>
      <c r="L28" s="38">
        <f>'T9'!N28+'T9'!R28</f>
        <v>1838720</v>
      </c>
      <c r="M28" s="39">
        <f>'T10'!N28+'T10'!R28</f>
        <v>1838720</v>
      </c>
      <c r="N28" s="38">
        <f>'T11'!N28+'T11'!R28</f>
        <v>1838720</v>
      </c>
      <c r="O28" s="38">
        <f>'T12'!N28+'T12'!R28</f>
        <v>1838720</v>
      </c>
      <c r="P28" s="61">
        <f t="shared" si="4"/>
        <v>22064640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'T1'!O27+'T1'!S27</f>
        <v>1838720</v>
      </c>
      <c r="E29" s="58">
        <f>'T2'!O29+'T2'!S29</f>
        <v>2008448</v>
      </c>
      <c r="F29" s="34">
        <f>'T3'!O29+'T3'!S29</f>
        <v>2008448</v>
      </c>
      <c r="G29" s="34">
        <f>'T4'!N29+'T4'!R29</f>
        <v>2008448</v>
      </c>
      <c r="H29" s="35">
        <f>'T5'!N29+'T5'!R29</f>
        <v>2008448</v>
      </c>
      <c r="I29" s="35">
        <f>'T6'!N29+'T6'!R29</f>
        <v>2008448</v>
      </c>
      <c r="J29" s="34">
        <f>'T7'!N29+'T7'!R29</f>
        <v>2008448</v>
      </c>
      <c r="K29" s="37">
        <f>'T8'!N29+'T8'!R29</f>
        <v>2008448</v>
      </c>
      <c r="L29" s="38">
        <f>'T9'!N29+'T9'!R29</f>
        <v>2008448</v>
      </c>
      <c r="M29" s="39">
        <f>'T10'!N29+'T10'!R29</f>
        <v>2008448</v>
      </c>
      <c r="N29" s="38">
        <f>'T11'!N29+'T11'!R29</f>
        <v>2008448</v>
      </c>
      <c r="O29" s="38">
        <f>'T12'!N29+'T12'!R29</f>
        <v>2008448</v>
      </c>
      <c r="P29" s="61">
        <f t="shared" si="4"/>
        <v>23931648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'T2'!O30+'T2'!S30</f>
        <v>2008448</v>
      </c>
      <c r="F30" s="34">
        <f>'T3'!O30+'T3'!S30</f>
        <v>2008448</v>
      </c>
      <c r="G30" s="34">
        <f>'T4'!N30+'T4'!R30</f>
        <v>2008448</v>
      </c>
      <c r="H30" s="35">
        <f>'T5'!N30+'T5'!R30</f>
        <v>2008448</v>
      </c>
      <c r="I30" s="35">
        <f>'T6'!N30+'T6'!R30</f>
        <v>2008448</v>
      </c>
      <c r="J30" s="34">
        <f>'T7'!N30+'T7'!R30</f>
        <v>2008448</v>
      </c>
      <c r="K30" s="37">
        <f>'T8'!N30+'T8'!R30</f>
        <v>2008448</v>
      </c>
      <c r="L30" s="38">
        <f>'T9'!N30+'T9'!R30</f>
        <v>2008448</v>
      </c>
      <c r="M30" s="39">
        <f>'T10'!N30+'T10'!R30</f>
        <v>2008448</v>
      </c>
      <c r="N30" s="38">
        <f>'T11'!N30+'T11'!R30</f>
        <v>2008448</v>
      </c>
      <c r="O30" s="38">
        <f>'T12'!N30+'T12'!R30</f>
        <v>2008448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>
        <f>'T1'!O28+'T1'!S28</f>
        <v>1838720</v>
      </c>
      <c r="E31" s="58">
        <f>'T2'!O31+'T2'!S31</f>
        <v>1838720</v>
      </c>
      <c r="F31" s="34">
        <f>'T3'!O31+'T3'!S31</f>
        <v>1838720</v>
      </c>
      <c r="G31" s="34">
        <f>'T4'!N31+'T4'!R31</f>
        <v>1838720</v>
      </c>
      <c r="H31" s="35">
        <f>'T5'!N31+'T5'!R31</f>
        <v>1838720</v>
      </c>
      <c r="I31" s="35">
        <f>'T6'!N31+'T6'!R31</f>
        <v>1838720</v>
      </c>
      <c r="J31" s="34">
        <f>'T7'!N31+'T7'!R31</f>
        <v>1838720</v>
      </c>
      <c r="K31" s="37">
        <f>'T8'!N31+'T8'!R31</f>
        <v>1838720</v>
      </c>
      <c r="L31" s="38">
        <f>'T9'!N31+'T9'!R31</f>
        <v>1838720</v>
      </c>
      <c r="M31" s="39">
        <f>'T10'!N31+'T10'!R31</f>
        <v>1838720</v>
      </c>
      <c r="N31" s="38">
        <f>'T11'!N31+'T11'!R31</f>
        <v>1838720</v>
      </c>
      <c r="O31" s="38">
        <f>'T12'!N31+'T12'!R31</f>
        <v>1838720</v>
      </c>
      <c r="P31" s="61">
        <f t="shared" si="4"/>
        <v>22064640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2008448</v>
      </c>
      <c r="E32" s="58">
        <f>'T2'!O32+'T2'!S32</f>
        <v>1838720</v>
      </c>
      <c r="F32" s="34">
        <f>'T3'!O32+'T3'!S32</f>
        <v>1838720</v>
      </c>
      <c r="G32" s="34">
        <f>'T4'!N32+'T4'!R32</f>
        <v>1838720</v>
      </c>
      <c r="H32" s="35">
        <f>'T5'!N32+'T5'!R32</f>
        <v>1838720</v>
      </c>
      <c r="I32" s="35">
        <f>'T6'!N32+'T6'!R32</f>
        <v>1838720</v>
      </c>
      <c r="J32" s="34">
        <f>'T7'!N32+'T7'!R32</f>
        <v>1838720</v>
      </c>
      <c r="K32" s="37">
        <f>'T8'!N32+'T8'!R32</f>
        <v>1838720</v>
      </c>
      <c r="L32" s="38">
        <f>'T9'!N32+'T9'!R32</f>
        <v>1838720</v>
      </c>
      <c r="M32" s="39">
        <f>'T10'!N32+'T10'!R32</f>
        <v>1838720</v>
      </c>
      <c r="N32" s="38">
        <f>'T11'!N32+'T11'!R32</f>
        <v>1838720</v>
      </c>
      <c r="O32" s="38">
        <f>'T12'!N32+'T12'!R32</f>
        <v>1838720</v>
      </c>
      <c r="P32" s="61">
        <f t="shared" si="4"/>
        <v>22234368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2008448</v>
      </c>
      <c r="E33" s="58">
        <f>'T2'!O33+'T2'!S33</f>
        <v>1838720</v>
      </c>
      <c r="F33" s="34">
        <f>'T3'!O33+'T3'!S33</f>
        <v>1838720</v>
      </c>
      <c r="G33" s="34">
        <f>'T4'!N33+'T4'!R33</f>
        <v>1838720</v>
      </c>
      <c r="H33" s="35">
        <f>'T5'!N33+'T5'!R33</f>
        <v>1838720</v>
      </c>
      <c r="I33" s="35">
        <f>'T6'!N33+'T6'!R33</f>
        <v>1838720</v>
      </c>
      <c r="J33" s="34">
        <f>'T7'!N33+'T7'!R33</f>
        <v>1838720</v>
      </c>
      <c r="K33" s="37">
        <f>'T8'!N33+'T8'!R33</f>
        <v>1838720</v>
      </c>
      <c r="L33" s="38">
        <f>'T9'!N33+'T9'!R33</f>
        <v>1838720</v>
      </c>
      <c r="M33" s="39">
        <f>'T10'!N33+'T10'!R33</f>
        <v>1838720</v>
      </c>
      <c r="N33" s="38">
        <f>'T11'!N33+'T11'!R33</f>
        <v>1838720</v>
      </c>
      <c r="O33" s="38">
        <f>'T12'!N33+'T12'!R33</f>
        <v>1838720</v>
      </c>
      <c r="P33" s="61">
        <f t="shared" si="4"/>
        <v>22234368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1838720</v>
      </c>
      <c r="E34" s="58">
        <f>'T2'!O34+'T2'!S34</f>
        <v>2539264</v>
      </c>
      <c r="F34" s="34">
        <f>'T3'!O34+'T3'!S34</f>
        <v>2539264</v>
      </c>
      <c r="G34" s="34">
        <f>'T4'!N34+'T4'!R34</f>
        <v>2539264</v>
      </c>
      <c r="H34" s="35">
        <f>'T5'!N34+'T5'!R34</f>
        <v>2539264</v>
      </c>
      <c r="I34" s="35">
        <f>'T6'!N34+'T6'!R34</f>
        <v>2539264</v>
      </c>
      <c r="J34" s="34">
        <f>'T7'!N34+'T7'!R34</f>
        <v>2539264</v>
      </c>
      <c r="K34" s="37">
        <f>'T8'!N34+'T8'!R34</f>
        <v>2539264</v>
      </c>
      <c r="L34" s="38">
        <f>'T9'!N34+'T9'!R34</f>
        <v>2539264</v>
      </c>
      <c r="M34" s="39">
        <f>'T10'!N34+'T10'!R34</f>
        <v>2539264</v>
      </c>
      <c r="N34" s="38">
        <f>'T11'!N34+'T11'!R34</f>
        <v>2539264</v>
      </c>
      <c r="O34" s="38">
        <f>'T12'!N34+'T12'!R34</f>
        <v>2539264</v>
      </c>
      <c r="P34" s="61">
        <f t="shared" si="4"/>
        <v>29770624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1838720</v>
      </c>
      <c r="E35" s="58">
        <f>'T2'!O35+'T2'!S35</f>
        <v>2108288</v>
      </c>
      <c r="F35" s="34">
        <f>'T3'!O35+'T3'!S35</f>
        <v>2108288</v>
      </c>
      <c r="G35" s="34">
        <f>'T4'!N35+'T4'!R35</f>
        <v>2108288</v>
      </c>
      <c r="H35" s="35">
        <f>'T5'!N35+'T5'!R35</f>
        <v>2108288</v>
      </c>
      <c r="I35" s="35">
        <f>'T6'!N35+'T6'!R35</f>
        <v>2108288</v>
      </c>
      <c r="J35" s="34">
        <f>'T7'!N35+'T7'!R35</f>
        <v>2108288</v>
      </c>
      <c r="K35" s="37">
        <f>'T8'!N35+'T8'!R35</f>
        <v>2108288</v>
      </c>
      <c r="L35" s="38">
        <f>'T9'!N35+'T9'!R35</f>
        <v>2108288</v>
      </c>
      <c r="M35" s="39">
        <f>'T10'!N35+'T10'!R35</f>
        <v>2108288</v>
      </c>
      <c r="N35" s="38">
        <f>'T11'!N35+'T11'!R35</f>
        <v>2108288</v>
      </c>
      <c r="O35" s="38">
        <f>'T12'!N35+'T12'!R35</f>
        <v>2108288</v>
      </c>
      <c r="P35" s="61">
        <f t="shared" si="4"/>
        <v>25029888</v>
      </c>
      <c r="Q35" s="42"/>
    </row>
    <row r="36" spans="1:17" s="26" customFormat="1" ht="12.75" x14ac:dyDescent="0.25">
      <c r="A36" s="29">
        <v>23</v>
      </c>
      <c r="B36" s="64" t="s">
        <v>99</v>
      </c>
      <c r="C36" s="31" t="s">
        <v>30</v>
      </c>
      <c r="D36" s="32">
        <f>'T1'!O33+'T1'!S33</f>
        <v>1838720</v>
      </c>
      <c r="E36" s="58">
        <f>'T2'!O36+'T2'!S36</f>
        <v>2108288</v>
      </c>
      <c r="F36" s="34">
        <f>'T3'!O36+'T3'!S36</f>
        <v>2108288</v>
      </c>
      <c r="G36" s="34">
        <f>'T4'!N36+'T4'!R36</f>
        <v>2108288</v>
      </c>
      <c r="H36" s="35">
        <f>'T5'!N36+'T5'!R36</f>
        <v>2108288</v>
      </c>
      <c r="I36" s="35">
        <f>'T6'!N36+'T6'!R36</f>
        <v>2108288</v>
      </c>
      <c r="J36" s="34">
        <f>'T7'!N36+'T7'!R36</f>
        <v>2108288</v>
      </c>
      <c r="K36" s="37">
        <f>'T8'!N36+'T8'!R36</f>
        <v>2108288</v>
      </c>
      <c r="L36" s="38">
        <f>'T9'!N36+'T9'!R36</f>
        <v>2108288</v>
      </c>
      <c r="M36" s="39">
        <f>'T10'!N36+'T10'!R36</f>
        <v>2108288</v>
      </c>
      <c r="N36" s="38">
        <f>'T11'!N36+'T11'!R36</f>
        <v>2108288</v>
      </c>
      <c r="O36" s="38">
        <f>'T12'!N36+'T12'!R36</f>
        <v>2108288</v>
      </c>
      <c r="P36" s="61">
        <f t="shared" si="4"/>
        <v>25029888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2539264</v>
      </c>
      <c r="E37" s="58">
        <f>'T2'!O37+'T2'!S37</f>
        <v>12791872</v>
      </c>
      <c r="F37" s="34">
        <f>'T3'!O37+'T3'!S37</f>
        <v>10032687</v>
      </c>
      <c r="G37" s="34">
        <f>'T4'!N37+'T4'!R37</f>
        <v>11596288</v>
      </c>
      <c r="H37" s="35">
        <f>'T5'!N37+'T5'!R37</f>
        <v>9581184</v>
      </c>
      <c r="I37" s="35">
        <f>'T6'!N37+'T6'!R37</f>
        <v>9581184</v>
      </c>
      <c r="J37" s="34">
        <f>'T7'!N37+'T7'!R37</f>
        <v>9581184</v>
      </c>
      <c r="K37" s="37">
        <f>'T8'!N37+'T8'!R37</f>
        <v>9581184</v>
      </c>
      <c r="L37" s="38">
        <f>'T9'!N37+'T9'!R37</f>
        <v>9581184</v>
      </c>
      <c r="M37" s="39">
        <f>'T10'!N37+'T10'!R37</f>
        <v>9581184</v>
      </c>
      <c r="N37" s="38">
        <f>'T11'!N37+'T11'!R37</f>
        <v>9581184</v>
      </c>
      <c r="O37" s="38">
        <f>'T12'!N37+'T12'!R37</f>
        <v>9581184</v>
      </c>
      <c r="P37" s="61">
        <f t="shared" si="4"/>
        <v>113609583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'T2'!O38+'T2'!S38</f>
        <v>1774528</v>
      </c>
      <c r="F38" s="34">
        <f>'T3'!O38+'T3'!S38</f>
        <v>1774528</v>
      </c>
      <c r="G38" s="34">
        <f>'T4'!N38+'T4'!R38</f>
        <v>1774528</v>
      </c>
      <c r="H38" s="35">
        <f>'T5'!N38+'T5'!R38</f>
        <v>1774528</v>
      </c>
      <c r="I38" s="35">
        <f>'T6'!N38+'T6'!R38</f>
        <v>1774528</v>
      </c>
      <c r="J38" s="34">
        <f>'T7'!N38+'T7'!R38</f>
        <v>1774528</v>
      </c>
      <c r="K38" s="37">
        <f>'T8'!N38+'T8'!R38</f>
        <v>1774528</v>
      </c>
      <c r="L38" s="38">
        <f>'T9'!N38+'T9'!R38</f>
        <v>1774528</v>
      </c>
      <c r="M38" s="39">
        <f>'T10'!N38+'T10'!R38</f>
        <v>1774528</v>
      </c>
      <c r="N38" s="38">
        <f>'T11'!N38+'T11'!R38</f>
        <v>1774528</v>
      </c>
      <c r="O38" s="38">
        <f>'T12'!N38+'T12'!R38</f>
        <v>1774528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4" t="s">
        <v>104</v>
      </c>
      <c r="C39" s="31" t="s">
        <v>29</v>
      </c>
      <c r="D39" s="32">
        <f>'T1'!O35+'T1'!S35</f>
        <v>2108288</v>
      </c>
      <c r="E39" s="58">
        <f>'T2'!O39+'T2'!S39</f>
        <v>1937728</v>
      </c>
      <c r="F39" s="34">
        <f>'T3'!O39+'T3'!S39</f>
        <v>1937728</v>
      </c>
      <c r="G39" s="34">
        <f>'T4'!N39+'T4'!R39</f>
        <v>1937728</v>
      </c>
      <c r="H39" s="35">
        <f>'T5'!N39+'T5'!R39</f>
        <v>1937728</v>
      </c>
      <c r="I39" s="35">
        <f>'T6'!N39+'T6'!R39</f>
        <v>1937728</v>
      </c>
      <c r="J39" s="34">
        <f>'T7'!N39+'T7'!R39</f>
        <v>1937728</v>
      </c>
      <c r="K39" s="37">
        <f>'T8'!N39+'T8'!R39</f>
        <v>1937728</v>
      </c>
      <c r="L39" s="38">
        <f>'T9'!N39+'T9'!R39</f>
        <v>1937728</v>
      </c>
      <c r="M39" s="39">
        <f>'T10'!N39+'T10'!R39</f>
        <v>1937728</v>
      </c>
      <c r="N39" s="38">
        <f>'T11'!N39+'T11'!R39</f>
        <v>1937728</v>
      </c>
      <c r="O39" s="38">
        <f>'T12'!N39+'T12'!R39</f>
        <v>1937728</v>
      </c>
      <c r="P39" s="61">
        <f t="shared" si="4"/>
        <v>23423296</v>
      </c>
      <c r="Q39" s="42"/>
    </row>
    <row r="40" spans="1:17" s="53" customFormat="1" ht="12.75" x14ac:dyDescent="0.25">
      <c r="A40" s="79" t="s">
        <v>38</v>
      </c>
      <c r="B40" s="80"/>
      <c r="C40" s="81"/>
      <c r="D40" s="51" t="e">
        <f t="shared" ref="D40:O40" si="5">SUM(D41:D45)</f>
        <v>#REF!</v>
      </c>
      <c r="E40" s="51">
        <f t="shared" si="5"/>
        <v>68740160</v>
      </c>
      <c r="F40" s="51">
        <f t="shared" si="5"/>
        <v>63221790</v>
      </c>
      <c r="G40" s="51">
        <f t="shared" si="5"/>
        <v>62225600</v>
      </c>
      <c r="H40" s="51">
        <f t="shared" si="5"/>
        <v>60210496</v>
      </c>
      <c r="I40" s="51">
        <f t="shared" si="5"/>
        <v>60210496</v>
      </c>
      <c r="J40" s="51">
        <f t="shared" si="5"/>
        <v>60210496</v>
      </c>
      <c r="K40" s="51">
        <f t="shared" si="5"/>
        <v>60210496</v>
      </c>
      <c r="L40" s="51">
        <f t="shared" si="5"/>
        <v>60210496</v>
      </c>
      <c r="M40" s="51">
        <f t="shared" si="5"/>
        <v>60210496</v>
      </c>
      <c r="N40" s="51">
        <f t="shared" si="5"/>
        <v>60210496</v>
      </c>
      <c r="O40" s="51">
        <f t="shared" si="5"/>
        <v>60210496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'T2'!O41+'T2'!S41</f>
        <v>3210688</v>
      </c>
      <c r="F41" s="34">
        <f>'T3'!O41+'T3'!S41</f>
        <v>451503</v>
      </c>
      <c r="G41" s="34">
        <f>'T4'!N41+'T4'!R41</f>
        <v>0</v>
      </c>
      <c r="H41" s="35">
        <f>'T5'!N41+'T5'!R41</f>
        <v>0</v>
      </c>
      <c r="I41" s="35">
        <f>'T6'!N41+'T6'!R41</f>
        <v>0</v>
      </c>
      <c r="J41" s="34">
        <f>'T7'!N41+'T7'!R41</f>
        <v>0</v>
      </c>
      <c r="K41" s="37">
        <f>'T8'!N41+'T8'!R41</f>
        <v>0</v>
      </c>
      <c r="L41" s="38">
        <f>'T9'!N41+'T9'!R41</f>
        <v>0</v>
      </c>
      <c r="M41" s="39">
        <f>'T10'!N41+'T10'!R41</f>
        <v>0</v>
      </c>
      <c r="N41" s="38">
        <f>'T11'!N41+'T11'!R41</f>
        <v>0</v>
      </c>
      <c r="O41" s="38">
        <f>'T12'!N41+'T12'!R41</f>
        <v>0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'T1'!O38+'T1'!S38</f>
        <v>1774528</v>
      </c>
      <c r="E42" s="58">
        <f>'T2'!O42+'T2'!S42</f>
        <v>2015104</v>
      </c>
      <c r="F42" s="34">
        <f>'T3'!O42+'T3'!S42</f>
        <v>2015104</v>
      </c>
      <c r="G42" s="34">
        <f>'T4'!N42+'T4'!R42</f>
        <v>2015104</v>
      </c>
      <c r="H42" s="35">
        <f>'T5'!N42+'T5'!R42</f>
        <v>2015104</v>
      </c>
      <c r="I42" s="35">
        <f>'T6'!N42+'T6'!R42</f>
        <v>2015104</v>
      </c>
      <c r="J42" s="34">
        <f>'T7'!N42+'T7'!R42</f>
        <v>2015104</v>
      </c>
      <c r="K42" s="37">
        <f>'T8'!N42+'T8'!R42</f>
        <v>2015104</v>
      </c>
      <c r="L42" s="38">
        <f>'T9'!N42+'T9'!R42</f>
        <v>2015104</v>
      </c>
      <c r="M42" s="39">
        <f>'T10'!N42+'T10'!R42</f>
        <v>2015104</v>
      </c>
      <c r="N42" s="38">
        <f>'T11'!N42+'T11'!R42</f>
        <v>2015104</v>
      </c>
      <c r="O42" s="38">
        <f>'T12'!N42+'T12'!R42</f>
        <v>2015104</v>
      </c>
      <c r="P42" s="61">
        <f t="shared" ref="P42:P49" si="6">SUM(D42:O42)</f>
        <v>23940672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'T1'!O39+'T1'!S39</f>
        <v>1937728</v>
      </c>
      <c r="E43" s="58">
        <f>'T2'!O43+'T2'!S43</f>
        <v>2015104</v>
      </c>
      <c r="F43" s="34">
        <f>'T3'!O43+'T3'!S43</f>
        <v>2015104</v>
      </c>
      <c r="G43" s="34">
        <f>'T4'!N43+'T4'!R43</f>
        <v>2015104</v>
      </c>
      <c r="H43" s="35">
        <f>'T5'!N43+'T5'!R43</f>
        <v>2015104</v>
      </c>
      <c r="I43" s="35">
        <f>'T6'!N43+'T6'!R43</f>
        <v>2015104</v>
      </c>
      <c r="J43" s="34">
        <f>'T7'!N43+'T7'!R43</f>
        <v>2015104</v>
      </c>
      <c r="K43" s="37">
        <f>'T8'!N43+'T8'!R43</f>
        <v>2015104</v>
      </c>
      <c r="L43" s="38">
        <f>'T9'!N43+'T9'!R43</f>
        <v>2015104</v>
      </c>
      <c r="M43" s="39">
        <f>'T10'!N43+'T10'!R43</f>
        <v>2015104</v>
      </c>
      <c r="N43" s="38">
        <f>'T11'!N43+'T11'!R43</f>
        <v>2015104</v>
      </c>
      <c r="O43" s="38">
        <f>'T12'!N43+'T12'!R43</f>
        <v>2015104</v>
      </c>
      <c r="P43" s="61">
        <f t="shared" si="6"/>
        <v>24103872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'T1'!O40+'T1'!S40</f>
        <v>1838720</v>
      </c>
      <c r="E44" s="58">
        <f>'T2'!O45+'T2'!S45</f>
        <v>61499264</v>
      </c>
      <c r="F44" s="34">
        <f>'T3'!O45+'T3'!S45</f>
        <v>58740079</v>
      </c>
      <c r="G44" s="34">
        <f>'T4'!N45+'T4'!R45</f>
        <v>58195392</v>
      </c>
      <c r="H44" s="35">
        <f>'T5'!N45+'T5'!R45</f>
        <v>56180288</v>
      </c>
      <c r="I44" s="35">
        <f>'T6'!N44+'T6'!R44</f>
        <v>56180288</v>
      </c>
      <c r="J44" s="34">
        <f>'T7'!N44+'T7'!R44</f>
        <v>56180288</v>
      </c>
      <c r="K44" s="37">
        <f>'T8'!N44+'T8'!R44</f>
        <v>56180288</v>
      </c>
      <c r="L44" s="38">
        <f>'T9'!N44+'T9'!R44</f>
        <v>56180288</v>
      </c>
      <c r="M44" s="39">
        <f>'T10'!N44+'T10'!R44</f>
        <v>56180288</v>
      </c>
      <c r="N44" s="38">
        <f>'T11'!N44+'T11'!R44</f>
        <v>56180288</v>
      </c>
      <c r="O44" s="38">
        <f>'T12'!N44+'T12'!R44</f>
        <v>56180288</v>
      </c>
      <c r="P44" s="61">
        <f t="shared" si="6"/>
        <v>629715759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'T2'!O46+'T2'!S46</f>
        <v>0</v>
      </c>
      <c r="F45" s="34">
        <f>'T3'!O46+'T3'!S46</f>
        <v>0</v>
      </c>
      <c r="G45" s="34">
        <f>'T4'!N46+'T4'!R46</f>
        <v>0</v>
      </c>
      <c r="H45" s="35">
        <f>'T5'!N46+'T5'!R46</f>
        <v>0</v>
      </c>
      <c r="I45" s="35">
        <f>'T6'!N45+'T6'!R45</f>
        <v>0</v>
      </c>
      <c r="J45" s="34">
        <f>'T7'!N45+'T7'!R45</f>
        <v>0</v>
      </c>
      <c r="K45" s="37">
        <f>'T8'!N45+'T8'!R45</f>
        <v>0</v>
      </c>
      <c r="L45" s="38">
        <f>'T9'!N45+'T9'!R45</f>
        <v>0</v>
      </c>
      <c r="M45" s="39">
        <f>'T10'!N45+'T10'!R45</f>
        <v>0</v>
      </c>
      <c r="N45" s="38">
        <f>'T11'!N45+'T11'!R45</f>
        <v>0</v>
      </c>
      <c r="O45" s="38">
        <f>'T12'!N45+'T12'!R45</f>
        <v>0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'T2'!O47+'T2'!S47</f>
        <v>0</v>
      </c>
      <c r="F46" s="34">
        <f>'T3'!O47+'T3'!S47</f>
        <v>0</v>
      </c>
      <c r="G46" s="34">
        <f>'T4'!N47+'T4'!R47</f>
        <v>0</v>
      </c>
      <c r="H46" s="35">
        <f>'T5'!N47+'T5'!R47</f>
        <v>0</v>
      </c>
      <c r="I46" s="35">
        <f>'T6'!N46+'T6'!R46</f>
        <v>0</v>
      </c>
      <c r="J46" s="34">
        <f>'T7'!N46+'T7'!R46</f>
        <v>0</v>
      </c>
      <c r="K46" s="37">
        <f>'T8'!N46+'T8'!R46</f>
        <v>0</v>
      </c>
      <c r="L46" s="38">
        <f>'T9'!N46+'T9'!R46</f>
        <v>0</v>
      </c>
      <c r="M46" s="39">
        <f>'T10'!N46+'T10'!R46</f>
        <v>0</v>
      </c>
      <c r="N46" s="38">
        <f>'T11'!N46+'T11'!R46</f>
        <v>0</v>
      </c>
      <c r="O46" s="38">
        <f>'T12'!N46+'T12'!R46</f>
        <v>0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>
        <f>'T1'!O41+'T1'!S41</f>
        <v>3210688</v>
      </c>
      <c r="E47" s="58">
        <f>'T2'!O48+'T2'!S48</f>
        <v>0</v>
      </c>
      <c r="F47" s="34">
        <f>'T3'!O48+'T3'!S48</f>
        <v>0</v>
      </c>
      <c r="G47" s="34">
        <f>'T4'!N48+'T4'!R48</f>
        <v>0</v>
      </c>
      <c r="H47" s="35">
        <f>'T5'!N48+'T5'!R48</f>
        <v>0</v>
      </c>
      <c r="I47" s="35">
        <f>'T6'!N47+'T6'!R47</f>
        <v>0</v>
      </c>
      <c r="J47" s="34">
        <f>'T7'!N47+'T7'!R47</f>
        <v>0</v>
      </c>
      <c r="K47" s="37">
        <f>'T8'!N47+'T8'!R47</f>
        <v>0</v>
      </c>
      <c r="L47" s="38">
        <f>'T9'!N47+'T9'!R47</f>
        <v>0</v>
      </c>
      <c r="M47" s="39">
        <f>'T10'!N47+'T10'!R47</f>
        <v>0</v>
      </c>
      <c r="N47" s="38">
        <f>'T11'!N47+'T11'!R47</f>
        <v>0</v>
      </c>
      <c r="O47" s="38">
        <f>'T12'!N47+'T12'!R47</f>
        <v>0</v>
      </c>
      <c r="P47" s="61">
        <f t="shared" si="6"/>
        <v>3210688</v>
      </c>
      <c r="Q47" s="42"/>
    </row>
    <row r="48" spans="1:17" s="26" customFormat="1" ht="12.75" x14ac:dyDescent="0.25">
      <c r="A48" s="29">
        <v>34</v>
      </c>
      <c r="B48" s="66" t="s">
        <v>105</v>
      </c>
      <c r="C48" s="31" t="s">
        <v>40</v>
      </c>
      <c r="D48" s="32">
        <f>'T1'!O42+'T1'!S42</f>
        <v>2015104</v>
      </c>
      <c r="E48" s="58">
        <f>'T2'!O49+'T2'!S49</f>
        <v>0</v>
      </c>
      <c r="F48" s="34">
        <f>'T3'!O49+'T3'!S49</f>
        <v>0</v>
      </c>
      <c r="G48" s="34">
        <f>'T4'!N49+'T4'!R49</f>
        <v>0</v>
      </c>
      <c r="H48" s="35">
        <f>'T5'!N49+'T5'!R49</f>
        <v>0</v>
      </c>
      <c r="I48" s="35">
        <f>'T6'!N48+'T6'!R48</f>
        <v>0</v>
      </c>
      <c r="J48" s="34">
        <f>'T7'!N48+'T7'!R48</f>
        <v>0</v>
      </c>
      <c r="K48" s="37">
        <f>'T8'!N48+'T8'!R48</f>
        <v>0</v>
      </c>
      <c r="L48" s="38">
        <f>'T9'!N48+'T9'!R48</f>
        <v>0</v>
      </c>
      <c r="M48" s="39">
        <f>'T10'!N48+'T10'!R48</f>
        <v>0</v>
      </c>
      <c r="N48" s="38">
        <f>'T11'!N48+'T11'!R48</f>
        <v>0</v>
      </c>
      <c r="O48" s="38">
        <f>'T12'!N48+'T12'!R48</f>
        <v>0</v>
      </c>
      <c r="P48" s="61">
        <f t="shared" si="6"/>
        <v>2015104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>
        <f>'T1'!O43+'T1'!S43</f>
        <v>2015104</v>
      </c>
      <c r="E49" s="58">
        <f>'T2'!O50+'T2'!S50</f>
        <v>0</v>
      </c>
      <c r="F49" s="34">
        <f>'T3'!O50+'T3'!S50</f>
        <v>0</v>
      </c>
      <c r="G49" s="34">
        <f>'T4'!N50+'T4'!R50</f>
        <v>0</v>
      </c>
      <c r="H49" s="35">
        <f>'T5'!N50+'T5'!R50</f>
        <v>0</v>
      </c>
      <c r="I49" s="35">
        <f>'T6'!N49+'T6'!R49</f>
        <v>0</v>
      </c>
      <c r="J49" s="34">
        <f>'T7'!N49+'T7'!R49</f>
        <v>0</v>
      </c>
      <c r="K49" s="37">
        <f>'T8'!N49+'T8'!R49</f>
        <v>0</v>
      </c>
      <c r="L49" s="38">
        <f>'T9'!N49+'T9'!R49</f>
        <v>0</v>
      </c>
      <c r="M49" s="39">
        <f>'T10'!N49+'T10'!R49</f>
        <v>0</v>
      </c>
      <c r="N49" s="38">
        <f>'T11'!N49+'T11'!R49</f>
        <v>0</v>
      </c>
      <c r="O49" s="38">
        <f>'T12'!N49+'T12'!R49</f>
        <v>0</v>
      </c>
      <c r="P49" s="61">
        <f t="shared" si="6"/>
        <v>2015104</v>
      </c>
      <c r="Q49" s="42"/>
    </row>
    <row r="50" spans="1:17" s="26" customFormat="1" ht="12.75" x14ac:dyDescent="0.25">
      <c r="A50" s="82" t="s">
        <v>43</v>
      </c>
      <c r="B50" s="83"/>
      <c r="C50" s="46"/>
      <c r="D50" s="47" t="e">
        <f t="shared" ref="D50:P50" si="7">D11+D13+D15+D40</f>
        <v>#REF!</v>
      </c>
      <c r="E50" s="47">
        <f t="shared" si="7"/>
        <v>115339264</v>
      </c>
      <c r="F50" s="47">
        <f t="shared" si="7"/>
        <v>109820894</v>
      </c>
      <c r="G50" s="47">
        <f t="shared" si="7"/>
        <v>108824704</v>
      </c>
      <c r="H50" s="47">
        <f t="shared" si="7"/>
        <v>106809600</v>
      </c>
      <c r="I50" s="47">
        <f t="shared" si="7"/>
        <v>106809600</v>
      </c>
      <c r="J50" s="47">
        <f t="shared" si="7"/>
        <v>106809600</v>
      </c>
      <c r="K50" s="47">
        <f t="shared" si="7"/>
        <v>106809600</v>
      </c>
      <c r="L50" s="47">
        <f t="shared" si="7"/>
        <v>106809600</v>
      </c>
      <c r="M50" s="47">
        <f t="shared" si="7"/>
        <v>106809600</v>
      </c>
      <c r="N50" s="47">
        <f t="shared" si="7"/>
        <v>106809600</v>
      </c>
      <c r="O50" s="47">
        <f t="shared" si="7"/>
        <v>106809600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88" t="s">
        <v>82</v>
      </c>
      <c r="N52" s="88"/>
      <c r="O52" s="88"/>
      <c r="P52" s="88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84" t="s">
        <v>45</v>
      </c>
      <c r="H53" s="84"/>
      <c r="I53" s="16"/>
      <c r="J53" s="16"/>
      <c r="L53" s="10"/>
      <c r="M53" s="84" t="s">
        <v>46</v>
      </c>
      <c r="N53" s="84"/>
      <c r="O53" s="84"/>
      <c r="P53" s="84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88" t="s">
        <v>48</v>
      </c>
      <c r="H54" s="88"/>
      <c r="I54" s="16"/>
      <c r="J54" s="16"/>
      <c r="K54" s="16"/>
      <c r="L54" s="16"/>
      <c r="M54" s="88" t="s">
        <v>47</v>
      </c>
      <c r="N54" s="88"/>
      <c r="O54" s="88"/>
      <c r="P54" s="88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  <mergeCell ref="A5:Q5"/>
    <mergeCell ref="A6:Q6"/>
    <mergeCell ref="A8:A9"/>
    <mergeCell ref="B8:B9"/>
    <mergeCell ref="C8:C9"/>
    <mergeCell ref="D8:O8"/>
    <mergeCell ref="P8:P9"/>
    <mergeCell ref="Q8:Q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2" workbookViewId="0">
      <pane xSplit="4" topLeftCell="H1" activePane="topRight" state="frozen"/>
      <selection activeCell="A7" sqref="A7"/>
      <selection pane="topRight" activeCell="A44" sqref="A44:XFD4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2.285156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14.140625" style="13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6" ht="18.75" x14ac:dyDescent="0.25">
      <c r="A6" s="93" t="s">
        <v>115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113</v>
      </c>
      <c r="K8" s="89" t="s">
        <v>10</v>
      </c>
      <c r="L8" s="94" t="s">
        <v>11</v>
      </c>
      <c r="M8" s="94"/>
      <c r="N8" s="94"/>
      <c r="O8" s="94"/>
      <c r="P8" s="94" t="s">
        <v>12</v>
      </c>
      <c r="Q8" s="94"/>
      <c r="R8" s="94"/>
      <c r="S8" s="94"/>
      <c r="T8" s="94" t="s">
        <v>13</v>
      </c>
      <c r="U8" s="76" t="s">
        <v>14</v>
      </c>
      <c r="V8" s="91" t="s">
        <v>114</v>
      </c>
      <c r="W8" s="76" t="s">
        <v>121</v>
      </c>
      <c r="X8" s="76" t="s">
        <v>124</v>
      </c>
      <c r="Y8" s="76" t="s">
        <v>122</v>
      </c>
      <c r="Z8" s="76" t="s">
        <v>123</v>
      </c>
    </row>
    <row r="9" spans="1:26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0"/>
      <c r="K9" s="95"/>
      <c r="L9" s="71" t="s">
        <v>18</v>
      </c>
      <c r="M9" s="71" t="s">
        <v>19</v>
      </c>
      <c r="N9" s="71" t="s">
        <v>20</v>
      </c>
      <c r="O9" s="70" t="s">
        <v>21</v>
      </c>
      <c r="P9" s="71" t="s">
        <v>87</v>
      </c>
      <c r="Q9" s="71" t="s">
        <v>22</v>
      </c>
      <c r="R9" s="71" t="s">
        <v>20</v>
      </c>
      <c r="S9" s="70" t="s">
        <v>21</v>
      </c>
      <c r="T9" s="94"/>
      <c r="U9" s="77"/>
      <c r="V9" s="91"/>
      <c r="W9" s="77"/>
      <c r="X9" s="78"/>
      <c r="Y9" s="77"/>
      <c r="Z9" s="77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109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>SUM(S12:S12)</f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2">
        <f t="shared" ref="V12:V43" si="2">K12-I12</f>
        <v>0</v>
      </c>
      <c r="W12" s="73"/>
      <c r="X12" s="73"/>
      <c r="Y12" s="73"/>
      <c r="Z12" s="73"/>
    </row>
    <row r="13" spans="1:26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>SUM(S14:S14)</f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2">
        <f t="shared" si="2"/>
        <v>16003800</v>
      </c>
      <c r="W14" s="73">
        <v>11000000</v>
      </c>
      <c r="X14" s="73"/>
      <c r="Y14" s="73">
        <f>MAX(V14-O14-W14-X14,0)</f>
        <v>3736450</v>
      </c>
      <c r="Z14" s="73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79" t="s">
        <v>28</v>
      </c>
      <c r="B15" s="80"/>
      <c r="C15" s="81"/>
      <c r="D15" s="51">
        <f t="shared" ref="D15:R15" si="5">SUM(D16:D36)</f>
        <v>126975400</v>
      </c>
      <c r="E15" s="51">
        <f t="shared" si="5"/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>SUM(J16:J36)</f>
        <v>163905710.35450003</v>
      </c>
      <c r="K15" s="51">
        <f t="shared" si="5"/>
        <v>399384710.35449988</v>
      </c>
      <c r="L15" s="51">
        <f t="shared" si="5"/>
        <v>10158032</v>
      </c>
      <c r="M15" s="51">
        <f t="shared" si="5"/>
        <v>1904631</v>
      </c>
      <c r="N15" s="51">
        <f t="shared" si="5"/>
        <v>1269754</v>
      </c>
      <c r="O15" s="51">
        <f t="shared" si="5"/>
        <v>13332417</v>
      </c>
      <c r="P15" s="51">
        <f t="shared" si="5"/>
        <v>22220695</v>
      </c>
      <c r="Q15" s="51">
        <f t="shared" si="5"/>
        <v>3809262</v>
      </c>
      <c r="R15" s="51">
        <f t="shared" si="5"/>
        <v>1269754</v>
      </c>
      <c r="S15" s="51">
        <f>SUM(S16:S36)</f>
        <v>27299711</v>
      </c>
      <c r="T15" s="51">
        <f>SUM(T16:T36)</f>
        <v>386052293.35449988</v>
      </c>
      <c r="U15" s="51">
        <f t="shared" ref="U15" si="6">SUM(U16:U35)</f>
        <v>0</v>
      </c>
      <c r="V15" s="51">
        <f>SUM(V16:V36)</f>
        <v>384054710.35449988</v>
      </c>
      <c r="W15" s="51">
        <f t="shared" ref="W15:Y15" si="7">SUM(W16:W36)</f>
        <v>231000000</v>
      </c>
      <c r="X15" s="51">
        <f t="shared" si="7"/>
        <v>96800000</v>
      </c>
      <c r="Y15" s="51">
        <f t="shared" si="7"/>
        <v>67489941.226500005</v>
      </c>
      <c r="Z15" s="51">
        <f>SUM(Z16:Z36)</f>
        <v>4255120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9455796.5285</v>
      </c>
      <c r="K16" s="36">
        <f>F16+G16+H16+I16+J16</f>
        <v>20168596.528499998</v>
      </c>
      <c r="L16" s="37">
        <f t="shared" ref="L16:L36" si="8">D16*8%</f>
        <v>501600</v>
      </c>
      <c r="M16" s="38">
        <f t="shared" ref="M16:M36" si="9">D16*1.5%</f>
        <v>94050</v>
      </c>
      <c r="N16" s="39">
        <f t="shared" ref="N16:N36" si="10">D16*1%</f>
        <v>62700</v>
      </c>
      <c r="O16" s="40">
        <f t="shared" ref="O16:O34" si="11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6" si="12">P16+Q16+R16</f>
        <v>1348050</v>
      </c>
      <c r="T16" s="41">
        <f>K16-O16</f>
        <v>19510246.528499998</v>
      </c>
      <c r="U16" s="42"/>
      <c r="V16" s="72">
        <f t="shared" si="2"/>
        <v>19438596.528499998</v>
      </c>
      <c r="W16" s="73">
        <v>11000000</v>
      </c>
      <c r="X16" s="73"/>
      <c r="Y16" s="73">
        <f>MAX(V16-O16-W16-X16,0)</f>
        <v>7780246.5284999982</v>
      </c>
      <c r="Z16" s="73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528025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3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8104968.4529999997</v>
      </c>
      <c r="K17" s="36">
        <f t="shared" ref="K17:K36" si="14">F17+G17+H17+I17+J17</f>
        <v>18292168.453000002</v>
      </c>
      <c r="L17" s="37">
        <f t="shared" si="8"/>
        <v>459552</v>
      </c>
      <c r="M17" s="38">
        <f t="shared" si="9"/>
        <v>86166</v>
      </c>
      <c r="N17" s="39">
        <f t="shared" si="10"/>
        <v>57444</v>
      </c>
      <c r="O17" s="40">
        <f t="shared" si="11"/>
        <v>603162</v>
      </c>
      <c r="P17" s="38">
        <f t="shared" ref="P17:P34" si="15">D17*17.5%</f>
        <v>1005269.9999999999</v>
      </c>
      <c r="Q17" s="38">
        <f t="shared" ref="Q17:Q36" si="16">D17*3%</f>
        <v>172332</v>
      </c>
      <c r="R17" s="38">
        <f t="shared" ref="R17:R36" si="17">D17*1%</f>
        <v>57444</v>
      </c>
      <c r="S17" s="40">
        <f t="shared" si="12"/>
        <v>1235046</v>
      </c>
      <c r="T17" s="41">
        <f t="shared" ref="T17:T24" si="18">K17-O17</f>
        <v>17689006.453000002</v>
      </c>
      <c r="U17" s="42"/>
      <c r="V17" s="72">
        <f t="shared" si="2"/>
        <v>17562168.453000002</v>
      </c>
      <c r="W17" s="73">
        <v>11000000</v>
      </c>
      <c r="X17" s="73">
        <f>4400000</f>
        <v>4400000</v>
      </c>
      <c r="Y17" s="73">
        <f t="shared" ref="Y17:Y43" si="19">MAX(V17-O17-W17-X17,0)</f>
        <v>1559006.4530000016</v>
      </c>
      <c r="Z17" s="73">
        <f t="shared" ref="Z17:Z43" si="20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77950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3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8104968.4529999997</v>
      </c>
      <c r="K18" s="36">
        <f t="shared" si="14"/>
        <v>18292168.453000002</v>
      </c>
      <c r="L18" s="37">
        <f t="shared" si="8"/>
        <v>459552</v>
      </c>
      <c r="M18" s="38">
        <f t="shared" si="9"/>
        <v>86166</v>
      </c>
      <c r="N18" s="39">
        <f t="shared" si="10"/>
        <v>57444</v>
      </c>
      <c r="O18" s="40">
        <f t="shared" si="11"/>
        <v>603162</v>
      </c>
      <c r="P18" s="38">
        <f t="shared" si="15"/>
        <v>1005269.9999999999</v>
      </c>
      <c r="Q18" s="38">
        <f t="shared" si="16"/>
        <v>172332</v>
      </c>
      <c r="R18" s="38">
        <f t="shared" si="17"/>
        <v>57444</v>
      </c>
      <c r="S18" s="40">
        <f t="shared" si="12"/>
        <v>1235046</v>
      </c>
      <c r="T18" s="41">
        <f t="shared" si="18"/>
        <v>17689006.453000002</v>
      </c>
      <c r="U18" s="42"/>
      <c r="V18" s="72">
        <f t="shared" si="2"/>
        <v>17562168.453000002</v>
      </c>
      <c r="W18" s="73">
        <v>11000000</v>
      </c>
      <c r="X18" s="73">
        <f>4400000</f>
        <v>4400000</v>
      </c>
      <c r="Y18" s="73">
        <f t="shared" si="19"/>
        <v>1559006.4530000016</v>
      </c>
      <c r="Z18" s="73">
        <f t="shared" si="20"/>
        <v>77950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5403312.3020000001</v>
      </c>
      <c r="K19" s="36">
        <f t="shared" si="14"/>
        <v>16761712.302000001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5"/>
        <v>970444.99999999988</v>
      </c>
      <c r="Q19" s="38">
        <f>D19*3%</f>
        <v>166362</v>
      </c>
      <c r="R19" s="38">
        <f t="shared" si="17"/>
        <v>55454</v>
      </c>
      <c r="S19" s="40">
        <f>P19+Q19+R19</f>
        <v>1192261</v>
      </c>
      <c r="T19" s="41">
        <f>K19-O19</f>
        <v>16179445.302000001</v>
      </c>
      <c r="U19" s="42"/>
      <c r="V19" s="72">
        <f t="shared" si="2"/>
        <v>16031712.302000001</v>
      </c>
      <c r="W19" s="73">
        <v>11000000</v>
      </c>
      <c r="X19" s="73"/>
      <c r="Y19" s="73">
        <f t="shared" si="19"/>
        <v>4449445.3020000011</v>
      </c>
      <c r="Z19" s="73">
        <f t="shared" si="20"/>
        <v>222472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11695396.375</v>
      </c>
      <c r="K20" s="36">
        <f t="shared" si="14"/>
        <v>22408196.375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5"/>
        <v>1097250</v>
      </c>
      <c r="Q20" s="38">
        <f>D20*3%</f>
        <v>188100</v>
      </c>
      <c r="R20" s="38">
        <f t="shared" si="17"/>
        <v>62700</v>
      </c>
      <c r="S20" s="40">
        <f>P20+Q20+R20</f>
        <v>1348050</v>
      </c>
      <c r="T20" s="41">
        <f>K20-O20</f>
        <v>21749846.375</v>
      </c>
      <c r="U20" s="42"/>
      <c r="V20" s="72">
        <f t="shared" si="2"/>
        <v>21678196.375</v>
      </c>
      <c r="W20" s="73">
        <v>11000000</v>
      </c>
      <c r="X20" s="73">
        <f>4400000*2</f>
        <v>8800000</v>
      </c>
      <c r="Y20" s="73">
        <f t="shared" si="19"/>
        <v>1219846.375</v>
      </c>
      <c r="Z20" s="73">
        <f t="shared" si="20"/>
        <v>60992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3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5403312.3020000001</v>
      </c>
      <c r="K21" s="36">
        <f t="shared" si="14"/>
        <v>16962312.302000001</v>
      </c>
      <c r="L21" s="37">
        <f t="shared" si="8"/>
        <v>459680</v>
      </c>
      <c r="M21" s="38">
        <f t="shared" si="9"/>
        <v>86190</v>
      </c>
      <c r="N21" s="39">
        <f t="shared" si="10"/>
        <v>57460</v>
      </c>
      <c r="O21" s="40">
        <f t="shared" si="11"/>
        <v>603330</v>
      </c>
      <c r="P21" s="38">
        <f t="shared" si="15"/>
        <v>1005549.9999999999</v>
      </c>
      <c r="Q21" s="38">
        <f t="shared" si="16"/>
        <v>172380</v>
      </c>
      <c r="R21" s="38">
        <f t="shared" si="17"/>
        <v>57460</v>
      </c>
      <c r="S21" s="40">
        <f t="shared" si="12"/>
        <v>1235390</v>
      </c>
      <c r="T21" s="41">
        <f t="shared" si="18"/>
        <v>16358982.302000001</v>
      </c>
      <c r="U21" s="42"/>
      <c r="V21" s="72">
        <f t="shared" si="2"/>
        <v>16232312.302000001</v>
      </c>
      <c r="W21" s="73">
        <v>11000000</v>
      </c>
      <c r="X21" s="73">
        <f>4400000</f>
        <v>4400000</v>
      </c>
      <c r="Y21" s="73">
        <f t="shared" si="19"/>
        <v>228982.30200000107</v>
      </c>
      <c r="Z21" s="73">
        <f t="shared" si="20"/>
        <v>11449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3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5403312.3020000001</v>
      </c>
      <c r="K22" s="36">
        <f t="shared" si="14"/>
        <v>16962312.302000001</v>
      </c>
      <c r="L22" s="37">
        <f t="shared" si="8"/>
        <v>459680</v>
      </c>
      <c r="M22" s="38">
        <f t="shared" si="9"/>
        <v>86190</v>
      </c>
      <c r="N22" s="39">
        <f t="shared" si="10"/>
        <v>57460</v>
      </c>
      <c r="O22" s="40">
        <f t="shared" si="11"/>
        <v>603330</v>
      </c>
      <c r="P22" s="38">
        <f t="shared" si="15"/>
        <v>1005549.9999999999</v>
      </c>
      <c r="Q22" s="38">
        <f t="shared" si="16"/>
        <v>172380</v>
      </c>
      <c r="R22" s="38">
        <f t="shared" si="17"/>
        <v>57460</v>
      </c>
      <c r="S22" s="40">
        <f t="shared" si="12"/>
        <v>1235390</v>
      </c>
      <c r="T22" s="41">
        <f t="shared" si="18"/>
        <v>16358982.302000001</v>
      </c>
      <c r="U22" s="42"/>
      <c r="V22" s="72">
        <f t="shared" si="2"/>
        <v>16232312.302000001</v>
      </c>
      <c r="W22" s="73">
        <v>11000000</v>
      </c>
      <c r="X22" s="73"/>
      <c r="Y22" s="73">
        <f t="shared" si="19"/>
        <v>4628982.3020000011</v>
      </c>
      <c r="Z22" s="73">
        <f t="shared" si="20"/>
        <v>231449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3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5403312.3020000001</v>
      </c>
      <c r="K23" s="36">
        <f t="shared" si="14"/>
        <v>16962312.302000001</v>
      </c>
      <c r="L23" s="37">
        <f t="shared" si="8"/>
        <v>459680</v>
      </c>
      <c r="M23" s="38">
        <f t="shared" si="9"/>
        <v>86190</v>
      </c>
      <c r="N23" s="39">
        <f t="shared" si="10"/>
        <v>57460</v>
      </c>
      <c r="O23" s="40">
        <f t="shared" si="11"/>
        <v>603330</v>
      </c>
      <c r="P23" s="38">
        <f t="shared" si="15"/>
        <v>1005549.9999999999</v>
      </c>
      <c r="Q23" s="38">
        <f t="shared" si="16"/>
        <v>172380</v>
      </c>
      <c r="R23" s="38">
        <f t="shared" si="17"/>
        <v>57460</v>
      </c>
      <c r="S23" s="40">
        <f t="shared" si="12"/>
        <v>1235390</v>
      </c>
      <c r="T23" s="41">
        <f t="shared" si="18"/>
        <v>16358982.302000001</v>
      </c>
      <c r="U23" s="42"/>
      <c r="V23" s="72">
        <f t="shared" si="2"/>
        <v>16232312.302000001</v>
      </c>
      <c r="W23" s="73">
        <v>11000000</v>
      </c>
      <c r="X23" s="73"/>
      <c r="Y23" s="73">
        <f t="shared" si="19"/>
        <v>4628982.3020000011</v>
      </c>
      <c r="Z23" s="73">
        <f t="shared" si="20"/>
        <v>231449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3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8104968.4529999997</v>
      </c>
      <c r="K24" s="36">
        <f t="shared" si="14"/>
        <v>18824168.453000002</v>
      </c>
      <c r="L24" s="37">
        <f t="shared" si="8"/>
        <v>502112</v>
      </c>
      <c r="M24" s="38">
        <f t="shared" si="9"/>
        <v>94146</v>
      </c>
      <c r="N24" s="39">
        <f t="shared" si="10"/>
        <v>62764</v>
      </c>
      <c r="O24" s="40">
        <f t="shared" si="11"/>
        <v>659022</v>
      </c>
      <c r="P24" s="38">
        <f t="shared" si="15"/>
        <v>1098370</v>
      </c>
      <c r="Q24" s="38">
        <f t="shared" si="16"/>
        <v>188292</v>
      </c>
      <c r="R24" s="38">
        <f t="shared" si="17"/>
        <v>62764</v>
      </c>
      <c r="S24" s="40">
        <f t="shared" si="12"/>
        <v>1349426</v>
      </c>
      <c r="T24" s="41">
        <f t="shared" si="18"/>
        <v>18165146.453000002</v>
      </c>
      <c r="U24" s="42"/>
      <c r="V24" s="72">
        <f t="shared" si="2"/>
        <v>18094168.453000002</v>
      </c>
      <c r="W24" s="73">
        <v>11000000</v>
      </c>
      <c r="X24" s="73">
        <f>4400000*2</f>
        <v>8800000</v>
      </c>
      <c r="Y24" s="73">
        <f t="shared" si="19"/>
        <v>0</v>
      </c>
      <c r="Z24" s="73">
        <f t="shared" si="20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3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7017237.8250000002</v>
      </c>
      <c r="K25" s="36">
        <f t="shared" si="14"/>
        <v>18576237.824999999</v>
      </c>
      <c r="L25" s="37">
        <f t="shared" si="8"/>
        <v>459680</v>
      </c>
      <c r="M25" s="38">
        <f t="shared" si="9"/>
        <v>86190</v>
      </c>
      <c r="N25" s="39">
        <f t="shared" si="10"/>
        <v>57460</v>
      </c>
      <c r="O25" s="40">
        <f t="shared" si="11"/>
        <v>603330</v>
      </c>
      <c r="P25" s="38">
        <f t="shared" si="15"/>
        <v>1005549.9999999999</v>
      </c>
      <c r="Q25" s="38">
        <f t="shared" si="16"/>
        <v>172380</v>
      </c>
      <c r="R25" s="38">
        <f t="shared" si="17"/>
        <v>57460</v>
      </c>
      <c r="S25" s="40">
        <f t="shared" si="12"/>
        <v>1235390</v>
      </c>
      <c r="T25" s="41">
        <f>K25-O25</f>
        <v>17972907.824999999</v>
      </c>
      <c r="U25" s="42"/>
      <c r="V25" s="72">
        <f t="shared" si="2"/>
        <v>17846237.824999999</v>
      </c>
      <c r="W25" s="73">
        <v>11000000</v>
      </c>
      <c r="X25" s="73"/>
      <c r="Y25" s="73">
        <f t="shared" si="19"/>
        <v>6242907.8249999993</v>
      </c>
      <c r="Z25" s="73">
        <f t="shared" si="20"/>
        <v>374291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3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5403312.3020000001</v>
      </c>
      <c r="K26" s="36">
        <f t="shared" si="14"/>
        <v>16962312.302000001</v>
      </c>
      <c r="L26" s="37">
        <f t="shared" si="8"/>
        <v>459680</v>
      </c>
      <c r="M26" s="38">
        <f t="shared" si="9"/>
        <v>86190</v>
      </c>
      <c r="N26" s="39">
        <f t="shared" si="10"/>
        <v>57460</v>
      </c>
      <c r="O26" s="40">
        <f t="shared" si="11"/>
        <v>603330</v>
      </c>
      <c r="P26" s="38">
        <f t="shared" si="15"/>
        <v>1005549.9999999999</v>
      </c>
      <c r="Q26" s="38">
        <f t="shared" si="16"/>
        <v>172380</v>
      </c>
      <c r="R26" s="38">
        <f t="shared" si="17"/>
        <v>57460</v>
      </c>
      <c r="S26" s="40">
        <f t="shared" si="12"/>
        <v>1235390</v>
      </c>
      <c r="T26" s="41">
        <f>K26-O26</f>
        <v>16358982.302000001</v>
      </c>
      <c r="U26" s="42"/>
      <c r="V26" s="72">
        <f t="shared" si="2"/>
        <v>16232312.302000001</v>
      </c>
      <c r="W26" s="73">
        <v>11000000</v>
      </c>
      <c r="X26" s="73"/>
      <c r="Y26" s="73">
        <f t="shared" si="19"/>
        <v>4628982.3020000011</v>
      </c>
      <c r="Z26" s="73">
        <f t="shared" si="20"/>
        <v>231449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3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7017237.8250000002</v>
      </c>
      <c r="K27" s="36">
        <f t="shared" si="14"/>
        <v>18576237.824999999</v>
      </c>
      <c r="L27" s="37">
        <f t="shared" si="8"/>
        <v>459680</v>
      </c>
      <c r="M27" s="38">
        <f t="shared" si="9"/>
        <v>86190</v>
      </c>
      <c r="N27" s="39">
        <f t="shared" si="10"/>
        <v>57460</v>
      </c>
      <c r="O27" s="40">
        <f t="shared" si="11"/>
        <v>603330</v>
      </c>
      <c r="P27" s="38">
        <f t="shared" si="15"/>
        <v>1005549.9999999999</v>
      </c>
      <c r="Q27" s="38">
        <f t="shared" si="16"/>
        <v>172380</v>
      </c>
      <c r="R27" s="38">
        <f t="shared" si="17"/>
        <v>57460</v>
      </c>
      <c r="S27" s="40">
        <f t="shared" si="12"/>
        <v>1235390</v>
      </c>
      <c r="T27" s="41">
        <f t="shared" ref="T27" si="21">K27-O27</f>
        <v>17972907.824999999</v>
      </c>
      <c r="U27" s="42"/>
      <c r="V27" s="72">
        <f t="shared" si="2"/>
        <v>17846237.824999999</v>
      </c>
      <c r="W27" s="73">
        <v>11000000</v>
      </c>
      <c r="X27" s="73">
        <f>4400000*2</f>
        <v>8800000</v>
      </c>
      <c r="Y27" s="73">
        <f t="shared" si="19"/>
        <v>0</v>
      </c>
      <c r="Z27" s="73">
        <f t="shared" si="20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3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7017237.8250000002</v>
      </c>
      <c r="K28" s="36">
        <f t="shared" si="14"/>
        <v>18576237.824999999</v>
      </c>
      <c r="L28" s="37">
        <f t="shared" si="8"/>
        <v>459680</v>
      </c>
      <c r="M28" s="38">
        <f t="shared" si="9"/>
        <v>86190</v>
      </c>
      <c r="N28" s="39">
        <f t="shared" si="10"/>
        <v>57460</v>
      </c>
      <c r="O28" s="40">
        <f t="shared" si="11"/>
        <v>603330</v>
      </c>
      <c r="P28" s="38">
        <f t="shared" si="15"/>
        <v>1005549.9999999999</v>
      </c>
      <c r="Q28" s="38">
        <f t="shared" si="16"/>
        <v>172380</v>
      </c>
      <c r="R28" s="38">
        <f t="shared" si="17"/>
        <v>57460</v>
      </c>
      <c r="S28" s="40">
        <f t="shared" si="12"/>
        <v>1235390</v>
      </c>
      <c r="T28" s="41">
        <f>K28-O28</f>
        <v>17972907.824999999</v>
      </c>
      <c r="U28" s="42"/>
      <c r="V28" s="72">
        <f t="shared" si="2"/>
        <v>17846237.824999999</v>
      </c>
      <c r="W28" s="73">
        <v>11000000</v>
      </c>
      <c r="X28" s="73">
        <f>4400000*2</f>
        <v>8800000</v>
      </c>
      <c r="Y28" s="73">
        <f t="shared" si="19"/>
        <v>0</v>
      </c>
      <c r="Z28" s="73">
        <f t="shared" si="20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3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11695396.375</v>
      </c>
      <c r="K29" s="36">
        <f t="shared" si="14"/>
        <v>22414596.375</v>
      </c>
      <c r="L29" s="37">
        <f t="shared" si="8"/>
        <v>502112</v>
      </c>
      <c r="M29" s="38">
        <f t="shared" si="9"/>
        <v>94146</v>
      </c>
      <c r="N29" s="39">
        <f t="shared" si="10"/>
        <v>62764</v>
      </c>
      <c r="O29" s="40">
        <f t="shared" si="11"/>
        <v>659022</v>
      </c>
      <c r="P29" s="38">
        <f t="shared" si="15"/>
        <v>1098370</v>
      </c>
      <c r="Q29" s="38">
        <f t="shared" si="16"/>
        <v>188292</v>
      </c>
      <c r="R29" s="38">
        <f t="shared" si="17"/>
        <v>62764</v>
      </c>
      <c r="S29" s="40">
        <f t="shared" si="12"/>
        <v>1349426</v>
      </c>
      <c r="T29" s="41">
        <f t="shared" ref="T29:T30" si="22">K29-O29</f>
        <v>21755574.375</v>
      </c>
      <c r="U29" s="42"/>
      <c r="V29" s="72">
        <f t="shared" si="2"/>
        <v>21684596.375</v>
      </c>
      <c r="W29" s="73">
        <v>11000000</v>
      </c>
      <c r="X29" s="73">
        <f>4400000*3</f>
        <v>13200000</v>
      </c>
      <c r="Y29" s="73">
        <f t="shared" si="19"/>
        <v>0</v>
      </c>
      <c r="Z29" s="73">
        <f t="shared" si="20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3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11695396.375</v>
      </c>
      <c r="K30" s="36">
        <f t="shared" si="14"/>
        <v>22414596.375</v>
      </c>
      <c r="L30" s="37">
        <f t="shared" si="8"/>
        <v>502112</v>
      </c>
      <c r="M30" s="38">
        <f t="shared" si="9"/>
        <v>94146</v>
      </c>
      <c r="N30" s="39">
        <f t="shared" si="10"/>
        <v>62764</v>
      </c>
      <c r="O30" s="40">
        <f t="shared" si="11"/>
        <v>659022</v>
      </c>
      <c r="P30" s="38">
        <f t="shared" si="15"/>
        <v>1098370</v>
      </c>
      <c r="Q30" s="38">
        <f t="shared" si="16"/>
        <v>188292</v>
      </c>
      <c r="R30" s="38">
        <f t="shared" si="17"/>
        <v>62764</v>
      </c>
      <c r="S30" s="40">
        <f t="shared" si="12"/>
        <v>1349426</v>
      </c>
      <c r="T30" s="41">
        <f t="shared" si="22"/>
        <v>21755574.375</v>
      </c>
      <c r="U30" s="42"/>
      <c r="V30" s="72">
        <f t="shared" si="2"/>
        <v>21684596.375</v>
      </c>
      <c r="W30" s="73">
        <v>11000000</v>
      </c>
      <c r="X30" s="73">
        <f>4400000</f>
        <v>4400000</v>
      </c>
      <c r="Y30" s="73">
        <f t="shared" si="19"/>
        <v>5625574.375</v>
      </c>
      <c r="Z30" s="73">
        <f t="shared" si="20"/>
        <v>312557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3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7017237.8250000002</v>
      </c>
      <c r="K31" s="36">
        <f t="shared" si="14"/>
        <v>18576237.824999999</v>
      </c>
      <c r="L31" s="37">
        <f t="shared" si="8"/>
        <v>459680</v>
      </c>
      <c r="M31" s="38">
        <f t="shared" si="9"/>
        <v>86190</v>
      </c>
      <c r="N31" s="39">
        <f t="shared" si="10"/>
        <v>57460</v>
      </c>
      <c r="O31" s="40">
        <f t="shared" si="11"/>
        <v>603330</v>
      </c>
      <c r="P31" s="38">
        <f t="shared" si="15"/>
        <v>1005549.9999999999</v>
      </c>
      <c r="Q31" s="38">
        <f t="shared" si="16"/>
        <v>172380</v>
      </c>
      <c r="R31" s="38">
        <f t="shared" si="17"/>
        <v>57460</v>
      </c>
      <c r="S31" s="40">
        <f t="shared" si="12"/>
        <v>1235390</v>
      </c>
      <c r="T31" s="41">
        <f>K31-O31</f>
        <v>17972907.824999999</v>
      </c>
      <c r="U31" s="42"/>
      <c r="V31" s="72">
        <f t="shared" si="2"/>
        <v>17846237.824999999</v>
      </c>
      <c r="W31" s="73">
        <v>11000000</v>
      </c>
      <c r="X31" s="73">
        <f>4400000*3</f>
        <v>13200000</v>
      </c>
      <c r="Y31" s="73">
        <f t="shared" si="19"/>
        <v>0</v>
      </c>
      <c r="Z31" s="73">
        <f t="shared" si="20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3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7017237.8250000002</v>
      </c>
      <c r="K32" s="36">
        <f t="shared" si="14"/>
        <v>18576237.824999999</v>
      </c>
      <c r="L32" s="37">
        <f t="shared" si="8"/>
        <v>459680</v>
      </c>
      <c r="M32" s="38">
        <f t="shared" si="9"/>
        <v>86190</v>
      </c>
      <c r="N32" s="39">
        <f t="shared" si="10"/>
        <v>57460</v>
      </c>
      <c r="O32" s="40">
        <f t="shared" si="11"/>
        <v>603330</v>
      </c>
      <c r="P32" s="38">
        <f t="shared" si="15"/>
        <v>1005549.9999999999</v>
      </c>
      <c r="Q32" s="38">
        <f t="shared" si="16"/>
        <v>172380</v>
      </c>
      <c r="R32" s="38">
        <f t="shared" si="17"/>
        <v>57460</v>
      </c>
      <c r="S32" s="40">
        <f t="shared" si="12"/>
        <v>1235390</v>
      </c>
      <c r="T32" s="41">
        <f>K32-O32</f>
        <v>17972907.824999999</v>
      </c>
      <c r="U32" s="42"/>
      <c r="V32" s="72">
        <f t="shared" si="2"/>
        <v>17846237.824999999</v>
      </c>
      <c r="W32" s="73">
        <v>11000000</v>
      </c>
      <c r="X32" s="73">
        <f>4400000*3</f>
        <v>13200000</v>
      </c>
      <c r="Y32" s="73">
        <f t="shared" si="19"/>
        <v>0</v>
      </c>
      <c r="Z32" s="73">
        <f t="shared" si="20"/>
        <v>0</v>
      </c>
    </row>
    <row r="33" spans="1:26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3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5403312.3020000001</v>
      </c>
      <c r="K33" s="36">
        <f t="shared" si="14"/>
        <v>16962312.302000001</v>
      </c>
      <c r="L33" s="37">
        <f t="shared" si="8"/>
        <v>459680</v>
      </c>
      <c r="M33" s="38">
        <f t="shared" si="9"/>
        <v>86190</v>
      </c>
      <c r="N33" s="39">
        <f t="shared" si="10"/>
        <v>57460</v>
      </c>
      <c r="O33" s="40">
        <f t="shared" si="11"/>
        <v>603330</v>
      </c>
      <c r="P33" s="38">
        <f t="shared" si="15"/>
        <v>1005549.9999999999</v>
      </c>
      <c r="Q33" s="38">
        <f t="shared" si="16"/>
        <v>172380</v>
      </c>
      <c r="R33" s="38">
        <f t="shared" si="17"/>
        <v>57460</v>
      </c>
      <c r="S33" s="40">
        <f t="shared" si="12"/>
        <v>1235390</v>
      </c>
      <c r="T33" s="41">
        <f>K33-O33</f>
        <v>16358982.302000001</v>
      </c>
      <c r="U33" s="42"/>
      <c r="V33" s="72">
        <f t="shared" si="2"/>
        <v>16232312.302000001</v>
      </c>
      <c r="W33" s="73">
        <v>11000000</v>
      </c>
      <c r="X33" s="73"/>
      <c r="Y33" s="73">
        <f t="shared" si="19"/>
        <v>4628982.3020000011</v>
      </c>
      <c r="Z33" s="73">
        <f t="shared" si="20"/>
        <v>231449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119</v>
      </c>
      <c r="D34" s="32">
        <f t="shared" si="13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14034475.65</v>
      </c>
      <c r="K34" s="36">
        <f t="shared" si="14"/>
        <v>26545075.649999999</v>
      </c>
      <c r="L34" s="37">
        <f t="shared" si="8"/>
        <v>634816</v>
      </c>
      <c r="M34" s="38">
        <f t="shared" si="9"/>
        <v>119028</v>
      </c>
      <c r="N34" s="39">
        <f t="shared" si="10"/>
        <v>79352</v>
      </c>
      <c r="O34" s="40">
        <f t="shared" si="11"/>
        <v>833196</v>
      </c>
      <c r="P34" s="38">
        <f t="shared" si="15"/>
        <v>1388660</v>
      </c>
      <c r="Q34" s="38">
        <f t="shared" si="16"/>
        <v>238056</v>
      </c>
      <c r="R34" s="38">
        <f t="shared" si="17"/>
        <v>79352</v>
      </c>
      <c r="S34" s="40">
        <f t="shared" si="12"/>
        <v>1706068</v>
      </c>
      <c r="T34" s="41">
        <f>K34-O34</f>
        <v>25711879.649999999</v>
      </c>
      <c r="U34" s="42"/>
      <c r="V34" s="72">
        <f t="shared" si="2"/>
        <v>25815075.649999999</v>
      </c>
      <c r="W34" s="73">
        <v>11000000</v>
      </c>
      <c r="X34" s="73"/>
      <c r="Y34" s="73">
        <f t="shared" si="19"/>
        <v>13981879.649999999</v>
      </c>
      <c r="Z34" s="73">
        <f t="shared" si="20"/>
        <v>1347282</v>
      </c>
    </row>
    <row r="35" spans="1:26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3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5403312.3020000001</v>
      </c>
      <c r="K35" s="36">
        <f t="shared" si="14"/>
        <v>16434512.302000001</v>
      </c>
      <c r="L35" s="37">
        <f t="shared" si="8"/>
        <v>527072</v>
      </c>
      <c r="M35" s="38">
        <f t="shared" si="9"/>
        <v>98826</v>
      </c>
      <c r="N35" s="39">
        <f t="shared" si="10"/>
        <v>65884</v>
      </c>
      <c r="O35" s="40">
        <f>L35+M35+N35</f>
        <v>691782</v>
      </c>
      <c r="P35" s="38">
        <f>D35*17.5%</f>
        <v>1152970</v>
      </c>
      <c r="Q35" s="38">
        <f t="shared" si="16"/>
        <v>197652</v>
      </c>
      <c r="R35" s="38">
        <f t="shared" si="17"/>
        <v>65884</v>
      </c>
      <c r="S35" s="40">
        <f t="shared" si="12"/>
        <v>1416506</v>
      </c>
      <c r="T35" s="41">
        <f t="shared" ref="T35:T36" si="23">K35-O35</f>
        <v>15742730.302000001</v>
      </c>
      <c r="U35" s="42"/>
      <c r="V35" s="72">
        <f t="shared" si="2"/>
        <v>15704512.302000001</v>
      </c>
      <c r="W35" s="73">
        <v>11000000</v>
      </c>
      <c r="X35" s="73"/>
      <c r="Y35" s="73">
        <f t="shared" si="19"/>
        <v>4012730.3020000011</v>
      </c>
      <c r="Z35" s="73">
        <f t="shared" si="20"/>
        <v>200637</v>
      </c>
    </row>
    <row r="36" spans="1:26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3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8104968.4529999997</v>
      </c>
      <c r="K36" s="36">
        <f t="shared" si="14"/>
        <v>19136168.453000002</v>
      </c>
      <c r="L36" s="37">
        <f t="shared" si="8"/>
        <v>527072</v>
      </c>
      <c r="M36" s="38">
        <f t="shared" si="9"/>
        <v>98826</v>
      </c>
      <c r="N36" s="39">
        <f t="shared" si="10"/>
        <v>65884</v>
      </c>
      <c r="O36" s="40">
        <f>L36+M36+N36</f>
        <v>691782</v>
      </c>
      <c r="P36" s="38">
        <f>D36*17.5%</f>
        <v>1152970</v>
      </c>
      <c r="Q36" s="38">
        <f t="shared" si="16"/>
        <v>197652</v>
      </c>
      <c r="R36" s="38">
        <f t="shared" si="17"/>
        <v>65884</v>
      </c>
      <c r="S36" s="40">
        <f t="shared" si="12"/>
        <v>1416506</v>
      </c>
      <c r="T36" s="41">
        <f t="shared" si="23"/>
        <v>18444386.453000002</v>
      </c>
      <c r="U36" s="42"/>
      <c r="V36" s="72">
        <f t="shared" si="2"/>
        <v>18406168.453000002</v>
      </c>
      <c r="W36" s="73">
        <v>11000000</v>
      </c>
      <c r="X36" s="73">
        <f>4400000</f>
        <v>4400000</v>
      </c>
      <c r="Y36" s="73">
        <f t="shared" si="19"/>
        <v>2314386.4530000016</v>
      </c>
      <c r="Z36" s="73">
        <f t="shared" si="20"/>
        <v>115719</v>
      </c>
    </row>
    <row r="37" spans="1:26" s="26" customFormat="1" ht="21.75" customHeight="1" x14ac:dyDescent="0.25">
      <c r="A37" s="79" t="s">
        <v>38</v>
      </c>
      <c r="B37" s="80"/>
      <c r="C37" s="81"/>
      <c r="D37" s="51">
        <f t="shared" ref="D37:U37" si="24">SUM(D38:D43)</f>
        <v>39974600</v>
      </c>
      <c r="E37" s="51">
        <f t="shared" si="24"/>
        <v>156</v>
      </c>
      <c r="F37" s="51">
        <f t="shared" si="24"/>
        <v>33030200</v>
      </c>
      <c r="G37" s="51">
        <f t="shared" si="24"/>
        <v>6944400</v>
      </c>
      <c r="H37" s="51">
        <f t="shared" si="24"/>
        <v>22763000</v>
      </c>
      <c r="I37" s="51">
        <f t="shared" si="24"/>
        <v>4380000</v>
      </c>
      <c r="J37" s="51">
        <f t="shared" si="24"/>
        <v>0</v>
      </c>
      <c r="K37" s="51">
        <f t="shared" si="24"/>
        <v>67117600</v>
      </c>
      <c r="L37" s="51">
        <f t="shared" si="24"/>
        <v>3197968</v>
      </c>
      <c r="M37" s="51">
        <f t="shared" si="24"/>
        <v>599619</v>
      </c>
      <c r="N37" s="51">
        <f t="shared" si="24"/>
        <v>399746</v>
      </c>
      <c r="O37" s="51">
        <f t="shared" si="24"/>
        <v>4197333</v>
      </c>
      <c r="P37" s="51">
        <f t="shared" si="24"/>
        <v>6995555</v>
      </c>
      <c r="Q37" s="51">
        <f t="shared" si="24"/>
        <v>1199238</v>
      </c>
      <c r="R37" s="51">
        <f t="shared" si="24"/>
        <v>399746</v>
      </c>
      <c r="S37" s="51">
        <f>SUM(S38:S43)</f>
        <v>8594539</v>
      </c>
      <c r="T37" s="51">
        <f>SUM(T38:T43)</f>
        <v>62920267</v>
      </c>
      <c r="U37" s="51">
        <f t="shared" si="24"/>
        <v>0</v>
      </c>
      <c r="V37" s="51">
        <f>SUM(V38:V43)</f>
        <v>62737600</v>
      </c>
      <c r="W37" s="51">
        <f t="shared" ref="W37:Z37" si="25">SUM(W38:W43)</f>
        <v>66000000</v>
      </c>
      <c r="X37" s="51">
        <f t="shared" si="25"/>
        <v>4400000</v>
      </c>
      <c r="Y37" s="51">
        <f t="shared" si="25"/>
        <v>1869493</v>
      </c>
      <c r="Z37" s="51">
        <f t="shared" si="25"/>
        <v>93475</v>
      </c>
    </row>
    <row r="38" spans="1:26" s="26" customFormat="1" ht="17.2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6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5"/>
      <c r="K38" s="36">
        <f>F38+G38+H38+I38+J38</f>
        <v>10032400</v>
      </c>
      <c r="L38" s="37">
        <f t="shared" ref="L38:L43" si="27">D38*8%</f>
        <v>443632</v>
      </c>
      <c r="M38" s="38">
        <f t="shared" ref="M38:M43" si="28">D38*1.5%</f>
        <v>83181</v>
      </c>
      <c r="N38" s="39">
        <f t="shared" ref="N38:N43" si="29">D38*1%</f>
        <v>55454</v>
      </c>
      <c r="O38" s="40">
        <f t="shared" ref="O38:O43" si="30">L38+M38+N38</f>
        <v>582267</v>
      </c>
      <c r="P38" s="38">
        <f>D38*17.5%</f>
        <v>970444.99999999988</v>
      </c>
      <c r="Q38" s="38">
        <f>D38*3%</f>
        <v>166362</v>
      </c>
      <c r="R38" s="38">
        <f>D38*1%</f>
        <v>55454</v>
      </c>
      <c r="S38" s="40">
        <f t="shared" ref="S38:S43" si="31">P38+Q38+R38</f>
        <v>1192261</v>
      </c>
      <c r="T38" s="41">
        <f t="shared" ref="T38:T40" si="32">K38-O38</f>
        <v>9450133</v>
      </c>
      <c r="U38" s="42"/>
      <c r="V38" s="72">
        <f t="shared" si="2"/>
        <v>9302400</v>
      </c>
      <c r="W38" s="73">
        <v>11000000</v>
      </c>
      <c r="X38" s="73"/>
      <c r="Y38" s="73">
        <f t="shared" si="19"/>
        <v>0</v>
      </c>
      <c r="Z38" s="73">
        <f t="shared" si="20"/>
        <v>0</v>
      </c>
    </row>
    <row r="39" spans="1:26" s="26" customFormat="1" ht="17.25" customHeight="1" x14ac:dyDescent="0.25">
      <c r="A39" s="29">
        <v>25</v>
      </c>
      <c r="B39" s="30" t="s">
        <v>79</v>
      </c>
      <c r="C39" s="31" t="s">
        <v>40</v>
      </c>
      <c r="D39" s="43">
        <f t="shared" si="26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5"/>
      <c r="K39" s="36">
        <f t="shared" ref="K39:K43" si="33">F39+G39+H39+I39+J39</f>
        <v>10542400</v>
      </c>
      <c r="L39" s="37">
        <f t="shared" si="27"/>
        <v>484432</v>
      </c>
      <c r="M39" s="38">
        <f t="shared" si="28"/>
        <v>90831</v>
      </c>
      <c r="N39" s="39">
        <f t="shared" si="29"/>
        <v>60554</v>
      </c>
      <c r="O39" s="40">
        <f t="shared" si="30"/>
        <v>635817</v>
      </c>
      <c r="P39" s="38">
        <f t="shared" ref="P39:P42" si="34">D39*17.5%</f>
        <v>1059695</v>
      </c>
      <c r="Q39" s="38">
        <f t="shared" ref="Q39:Q43" si="35">D39*3%</f>
        <v>181662</v>
      </c>
      <c r="R39" s="38">
        <f t="shared" ref="R39:R43" si="36">D39*1%</f>
        <v>60554</v>
      </c>
      <c r="S39" s="40">
        <f t="shared" si="31"/>
        <v>1301911</v>
      </c>
      <c r="T39" s="41">
        <f t="shared" si="32"/>
        <v>9906583</v>
      </c>
      <c r="U39" s="42"/>
      <c r="V39" s="72">
        <f t="shared" si="2"/>
        <v>9812400</v>
      </c>
      <c r="W39" s="73">
        <v>11000000</v>
      </c>
      <c r="X39" s="73">
        <f>4400000</f>
        <v>4400000</v>
      </c>
      <c r="Y39" s="73">
        <f t="shared" si="19"/>
        <v>0</v>
      </c>
      <c r="Z39" s="73">
        <f t="shared" si="20"/>
        <v>0</v>
      </c>
    </row>
    <row r="40" spans="1:26" s="14" customFormat="1" ht="19.5" customHeight="1" x14ac:dyDescent="0.25">
      <c r="A40" s="29">
        <v>26</v>
      </c>
      <c r="B40" s="30" t="s">
        <v>81</v>
      </c>
      <c r="C40" s="31" t="s">
        <v>41</v>
      </c>
      <c r="D40" s="43">
        <f t="shared" si="26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5"/>
      <c r="K40" s="36">
        <f t="shared" si="33"/>
        <v>10233000</v>
      </c>
      <c r="L40" s="37">
        <f t="shared" si="27"/>
        <v>459680</v>
      </c>
      <c r="M40" s="38">
        <f t="shared" si="28"/>
        <v>86190</v>
      </c>
      <c r="N40" s="39">
        <f t="shared" si="29"/>
        <v>57460</v>
      </c>
      <c r="O40" s="40">
        <f t="shared" si="30"/>
        <v>603330</v>
      </c>
      <c r="P40" s="38">
        <f t="shared" si="34"/>
        <v>1005549.9999999999</v>
      </c>
      <c r="Q40" s="38">
        <f t="shared" si="35"/>
        <v>172380</v>
      </c>
      <c r="R40" s="38">
        <f t="shared" si="36"/>
        <v>57460</v>
      </c>
      <c r="S40" s="40">
        <f t="shared" si="31"/>
        <v>1235390</v>
      </c>
      <c r="T40" s="41">
        <f t="shared" si="32"/>
        <v>9629670</v>
      </c>
      <c r="U40" s="42"/>
      <c r="V40" s="72">
        <f t="shared" si="2"/>
        <v>9503000</v>
      </c>
      <c r="W40" s="73">
        <v>11000000</v>
      </c>
      <c r="X40" s="73"/>
      <c r="Y40" s="73">
        <f t="shared" si="19"/>
        <v>0</v>
      </c>
      <c r="Z40" s="73">
        <f t="shared" si="20"/>
        <v>0</v>
      </c>
    </row>
    <row r="41" spans="1:26" s="14" customFormat="1" ht="19.5" customHeight="1" x14ac:dyDescent="0.25">
      <c r="A41" s="62">
        <v>27</v>
      </c>
      <c r="B41" s="30" t="s">
        <v>100</v>
      </c>
      <c r="C41" s="31" t="s">
        <v>118</v>
      </c>
      <c r="D41" s="43">
        <f t="shared" si="26"/>
        <v>10033400</v>
      </c>
      <c r="E41" s="33">
        <v>26</v>
      </c>
      <c r="F41" s="34">
        <v>8840000</v>
      </c>
      <c r="G41" s="34">
        <v>1193400</v>
      </c>
      <c r="H41" s="35">
        <v>3889600</v>
      </c>
      <c r="I41" s="35">
        <v>730000</v>
      </c>
      <c r="J41" s="35"/>
      <c r="K41" s="36">
        <f t="shared" si="33"/>
        <v>14653000</v>
      </c>
      <c r="L41" s="37">
        <f t="shared" si="27"/>
        <v>802672</v>
      </c>
      <c r="M41" s="38">
        <f t="shared" si="28"/>
        <v>150501</v>
      </c>
      <c r="N41" s="39">
        <f t="shared" si="29"/>
        <v>100334</v>
      </c>
      <c r="O41" s="40">
        <f t="shared" si="30"/>
        <v>1053507</v>
      </c>
      <c r="P41" s="38">
        <f t="shared" si="34"/>
        <v>1755845</v>
      </c>
      <c r="Q41" s="38">
        <f t="shared" si="35"/>
        <v>301002</v>
      </c>
      <c r="R41" s="38">
        <f t="shared" si="36"/>
        <v>100334</v>
      </c>
      <c r="S41" s="40">
        <f t="shared" si="31"/>
        <v>2157181</v>
      </c>
      <c r="T41" s="41">
        <f>K41-O41</f>
        <v>13599493</v>
      </c>
      <c r="U41" s="42"/>
      <c r="V41" s="72">
        <f t="shared" si="2"/>
        <v>13923000</v>
      </c>
      <c r="W41" s="73">
        <v>11000000</v>
      </c>
      <c r="X41" s="73"/>
      <c r="Y41" s="73">
        <f>MAX(V41-O41-W41-X41,0)</f>
        <v>1869493</v>
      </c>
      <c r="Z41" s="73">
        <f t="shared" si="20"/>
        <v>93475</v>
      </c>
    </row>
    <row r="42" spans="1:26" s="14" customFormat="1" ht="19.5" customHeight="1" x14ac:dyDescent="0.25">
      <c r="A42" s="29">
        <v>28</v>
      </c>
      <c r="B42" s="66" t="s">
        <v>105</v>
      </c>
      <c r="C42" s="31" t="s">
        <v>40</v>
      </c>
      <c r="D42" s="43">
        <f t="shared" si="26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5"/>
      <c r="K42" s="36">
        <f t="shared" si="33"/>
        <v>10828400</v>
      </c>
      <c r="L42" s="37">
        <f t="shared" si="27"/>
        <v>503776</v>
      </c>
      <c r="M42" s="38">
        <f t="shared" si="28"/>
        <v>94458</v>
      </c>
      <c r="N42" s="39">
        <f t="shared" si="29"/>
        <v>62972</v>
      </c>
      <c r="O42" s="40">
        <f t="shared" si="30"/>
        <v>661206</v>
      </c>
      <c r="P42" s="38">
        <f t="shared" si="34"/>
        <v>1102010</v>
      </c>
      <c r="Q42" s="38">
        <f t="shared" si="35"/>
        <v>188916</v>
      </c>
      <c r="R42" s="38">
        <f t="shared" si="36"/>
        <v>62972</v>
      </c>
      <c r="S42" s="40">
        <f t="shared" si="31"/>
        <v>1353898</v>
      </c>
      <c r="T42" s="41">
        <f>K42-O42</f>
        <v>10167194</v>
      </c>
      <c r="U42" s="42"/>
      <c r="V42" s="72">
        <f t="shared" si="2"/>
        <v>10098400</v>
      </c>
      <c r="W42" s="73">
        <v>11000000</v>
      </c>
      <c r="X42" s="73"/>
      <c r="Y42" s="73">
        <f t="shared" si="19"/>
        <v>0</v>
      </c>
      <c r="Z42" s="73">
        <f t="shared" si="20"/>
        <v>0</v>
      </c>
    </row>
    <row r="43" spans="1:26" s="14" customFormat="1" ht="19.5" customHeight="1" x14ac:dyDescent="0.25">
      <c r="A43" s="62">
        <v>29</v>
      </c>
      <c r="B43" s="30" t="s">
        <v>106</v>
      </c>
      <c r="C43" s="31" t="s">
        <v>40</v>
      </c>
      <c r="D43" s="43">
        <f t="shared" si="26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5"/>
      <c r="K43" s="36">
        <f t="shared" si="33"/>
        <v>10828400</v>
      </c>
      <c r="L43" s="37">
        <f t="shared" si="27"/>
        <v>503776</v>
      </c>
      <c r="M43" s="38">
        <f t="shared" si="28"/>
        <v>94458</v>
      </c>
      <c r="N43" s="39">
        <f t="shared" si="29"/>
        <v>62972</v>
      </c>
      <c r="O43" s="40">
        <f t="shared" si="30"/>
        <v>661206</v>
      </c>
      <c r="P43" s="38">
        <f>D43*17.5%</f>
        <v>1102010</v>
      </c>
      <c r="Q43" s="38">
        <f t="shared" si="35"/>
        <v>188916</v>
      </c>
      <c r="R43" s="38">
        <f t="shared" si="36"/>
        <v>62972</v>
      </c>
      <c r="S43" s="40">
        <f t="shared" si="31"/>
        <v>1353898</v>
      </c>
      <c r="T43" s="41">
        <f>K43-O43</f>
        <v>10167194</v>
      </c>
      <c r="U43" s="42"/>
      <c r="V43" s="72">
        <f t="shared" si="2"/>
        <v>10098400</v>
      </c>
      <c r="W43" s="73">
        <v>11000000</v>
      </c>
      <c r="X43" s="73"/>
      <c r="Y43" s="73">
        <f t="shared" si="19"/>
        <v>0</v>
      </c>
      <c r="Z43" s="73">
        <f t="shared" si="20"/>
        <v>0</v>
      </c>
    </row>
    <row r="44" spans="1:26" s="14" customFormat="1" ht="19.5" customHeight="1" x14ac:dyDescent="0.25">
      <c r="A44" s="62"/>
      <c r="B44" s="66"/>
      <c r="C44" s="31"/>
      <c r="D44" s="43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72"/>
      <c r="W44" s="73"/>
      <c r="X44" s="73"/>
      <c r="Y44" s="73"/>
      <c r="Z44" s="73"/>
    </row>
    <row r="45" spans="1:26" s="14" customFormat="1" ht="17.25" customHeight="1" x14ac:dyDescent="0.25">
      <c r="A45" s="82" t="s">
        <v>43</v>
      </c>
      <c r="B45" s="83"/>
      <c r="C45" s="46"/>
      <c r="D45" s="47">
        <f t="shared" ref="D45:U45" si="37">D11+D13+D15+D37</f>
        <v>192185200</v>
      </c>
      <c r="E45" s="47">
        <f t="shared" si="37"/>
        <v>754</v>
      </c>
      <c r="F45" s="47">
        <f t="shared" si="37"/>
        <v>158175600</v>
      </c>
      <c r="G45" s="47">
        <f t="shared" si="37"/>
        <v>34009600</v>
      </c>
      <c r="H45" s="47">
        <f t="shared" si="37"/>
        <v>119870400</v>
      </c>
      <c r="I45" s="47">
        <f t="shared" si="37"/>
        <v>20440000</v>
      </c>
      <c r="J45" s="47">
        <f t="shared" si="37"/>
        <v>163905710.35450003</v>
      </c>
      <c r="K45" s="47">
        <f t="shared" si="37"/>
        <v>483236110.35449988</v>
      </c>
      <c r="L45" s="47">
        <f t="shared" si="37"/>
        <v>15374816</v>
      </c>
      <c r="M45" s="47">
        <f t="shared" si="37"/>
        <v>2882778</v>
      </c>
      <c r="N45" s="47">
        <f t="shared" si="37"/>
        <v>1921852</v>
      </c>
      <c r="O45" s="47">
        <f t="shared" si="37"/>
        <v>20179446</v>
      </c>
      <c r="P45" s="47">
        <f t="shared" si="37"/>
        <v>33632410</v>
      </c>
      <c r="Q45" s="47">
        <f t="shared" si="37"/>
        <v>5765556</v>
      </c>
      <c r="R45" s="47">
        <f t="shared" si="37"/>
        <v>1921852</v>
      </c>
      <c r="S45" s="47">
        <f t="shared" si="37"/>
        <v>41319818</v>
      </c>
      <c r="T45" s="47">
        <f t="shared" si="37"/>
        <v>464439010.35449988</v>
      </c>
      <c r="U45" s="47">
        <f t="shared" si="37"/>
        <v>0</v>
      </c>
      <c r="V45" s="47">
        <f>V11+V13+V15+V37</f>
        <v>462796110.35449988</v>
      </c>
      <c r="W45" s="47">
        <f t="shared" ref="W45:Y45" si="38">W11+W13+W15+W37</f>
        <v>308000000</v>
      </c>
      <c r="X45" s="47">
        <f t="shared" si="38"/>
        <v>101200000</v>
      </c>
      <c r="Y45" s="47">
        <f t="shared" si="38"/>
        <v>73095884.226500005</v>
      </c>
      <c r="Z45" s="47">
        <f>Z11+Z13+Z15+Z37</f>
        <v>4535418</v>
      </c>
    </row>
    <row r="46" spans="1:26" s="17" customFormat="1" ht="12.7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88" t="s">
        <v>116</v>
      </c>
      <c r="O46" s="88"/>
      <c r="P46" s="88"/>
      <c r="Q46" s="88"/>
      <c r="R46" s="88"/>
      <c r="S46" s="88"/>
      <c r="T46" s="88"/>
      <c r="U46" s="16"/>
      <c r="W46" s="74"/>
      <c r="X46" s="74"/>
      <c r="Y46" s="74"/>
      <c r="Z46" s="74"/>
    </row>
    <row r="47" spans="1:26" s="17" customFormat="1" ht="12.75" x14ac:dyDescent="0.25">
      <c r="A47" s="10" t="s">
        <v>44</v>
      </c>
      <c r="B47" s="16"/>
      <c r="C47" s="16"/>
      <c r="D47" s="16"/>
      <c r="E47" s="10"/>
      <c r="F47" s="16"/>
      <c r="G47" s="10" t="s">
        <v>45</v>
      </c>
      <c r="H47" s="16"/>
      <c r="I47" s="16"/>
      <c r="J47" s="16"/>
      <c r="K47" s="16"/>
      <c r="M47" s="10"/>
      <c r="N47" s="84" t="s">
        <v>46</v>
      </c>
      <c r="O47" s="84"/>
      <c r="P47" s="84"/>
      <c r="Q47" s="84"/>
      <c r="R47" s="84"/>
      <c r="S47" s="84"/>
      <c r="T47" s="84"/>
      <c r="U47" s="16"/>
      <c r="W47" s="74"/>
      <c r="X47" s="74"/>
      <c r="Y47" s="74"/>
      <c r="Z47" s="74"/>
    </row>
    <row r="48" spans="1:26" s="17" customFormat="1" ht="12.75" x14ac:dyDescent="0.25">
      <c r="A48" s="11" t="s">
        <v>47</v>
      </c>
      <c r="B48" s="16"/>
      <c r="C48" s="16"/>
      <c r="D48" s="11"/>
      <c r="E48" s="11"/>
      <c r="F48" s="11"/>
      <c r="G48" s="11" t="s">
        <v>48</v>
      </c>
      <c r="H48" s="11"/>
      <c r="I48" s="16"/>
      <c r="J48" s="16"/>
      <c r="K48" s="16"/>
      <c r="L48" s="16"/>
      <c r="M48" s="16"/>
      <c r="N48" s="88" t="s">
        <v>47</v>
      </c>
      <c r="O48" s="88"/>
      <c r="P48" s="88"/>
      <c r="Q48" s="88"/>
      <c r="R48" s="88"/>
      <c r="S48" s="88"/>
      <c r="T48" s="88"/>
      <c r="U48" s="16"/>
      <c r="W48" s="74"/>
      <c r="X48" s="74"/>
      <c r="Y48" s="74"/>
      <c r="Z48" s="74"/>
    </row>
    <row r="49" spans="1:26" s="17" customFormat="1" ht="12.75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8"/>
      <c r="U49" s="16"/>
      <c r="W49" s="74"/>
      <c r="X49" s="74"/>
      <c r="Y49" s="74"/>
      <c r="Z49" s="74"/>
    </row>
    <row r="50" spans="1:26" s="17" customFormat="1" ht="12.75" x14ac:dyDescent="0.25">
      <c r="A50" s="16"/>
      <c r="B50" s="16"/>
      <c r="C50" s="16"/>
      <c r="D50" s="16"/>
      <c r="E50" s="16"/>
      <c r="F50" s="16"/>
      <c r="G50" s="16"/>
      <c r="H50" s="16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8"/>
      <c r="U50" s="16"/>
      <c r="W50" s="75"/>
      <c r="X50" s="75"/>
      <c r="Y50" s="75"/>
      <c r="Z50" s="75"/>
    </row>
    <row r="51" spans="1:26" x14ac:dyDescent="0.25">
      <c r="A51" s="16"/>
      <c r="B51" s="16"/>
      <c r="C51" s="16"/>
      <c r="D51" s="16"/>
      <c r="E51" s="16"/>
      <c r="F51" s="19"/>
      <c r="G51" s="16"/>
      <c r="H51" s="16"/>
      <c r="I51" s="16"/>
      <c r="J51" s="16"/>
      <c r="K51" s="18"/>
      <c r="L51" s="20"/>
      <c r="M51" s="21"/>
      <c r="O51" s="16"/>
      <c r="P51" s="16"/>
      <c r="Q51" s="16"/>
      <c r="R51" s="16"/>
      <c r="S51" s="16"/>
      <c r="T51" s="16"/>
      <c r="U51" s="12"/>
      <c r="W51" s="17"/>
      <c r="X51" s="17"/>
      <c r="Y51" s="17"/>
      <c r="Z51" s="17"/>
    </row>
    <row r="52" spans="1:26" x14ac:dyDescent="0.25">
      <c r="K52" s="22"/>
      <c r="L52" s="23"/>
      <c r="M52" s="24"/>
      <c r="W52" s="17"/>
      <c r="X52" s="17"/>
      <c r="Y52" s="17"/>
      <c r="Z52" s="17"/>
    </row>
    <row r="53" spans="1:26" x14ac:dyDescent="0.25">
      <c r="K53" s="22"/>
      <c r="W53" s="17"/>
      <c r="X53" s="17"/>
      <c r="Y53" s="17"/>
      <c r="Z53" s="17"/>
    </row>
    <row r="54" spans="1:26" x14ac:dyDescent="0.25">
      <c r="I54" s="25"/>
      <c r="J54" s="25"/>
      <c r="W54" s="17"/>
      <c r="X54" s="17"/>
      <c r="Y54" s="17"/>
      <c r="Z54" s="17"/>
    </row>
    <row r="55" spans="1:26" x14ac:dyDescent="0.25">
      <c r="D55" s="23"/>
      <c r="F55" s="22"/>
      <c r="G55" s="23"/>
      <c r="W55" s="17"/>
      <c r="X55" s="17"/>
      <c r="Y55" s="17"/>
      <c r="Z55" s="17"/>
    </row>
    <row r="56" spans="1:26" x14ac:dyDescent="0.25">
      <c r="F56" s="27"/>
    </row>
    <row r="58" spans="1:26" x14ac:dyDescent="0.25">
      <c r="N58" s="23"/>
    </row>
  </sheetData>
  <mergeCells count="28">
    <mergeCell ref="W8:W9"/>
    <mergeCell ref="X8:X9"/>
    <mergeCell ref="Y8:Y9"/>
    <mergeCell ref="Z8:Z9"/>
    <mergeCell ref="V8:V9"/>
    <mergeCell ref="N46:T46"/>
    <mergeCell ref="N47:T47"/>
    <mergeCell ref="N48:T48"/>
    <mergeCell ref="A11:C11"/>
    <mergeCell ref="A15:C15"/>
    <mergeCell ref="A13:C13"/>
    <mergeCell ref="A37:C37"/>
    <mergeCell ref="A45:B45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U8:U9"/>
    <mergeCell ref="J8:J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2" workbookViewId="0">
      <pane xSplit="4" topLeftCell="E1" activePane="topRight" state="frozen"/>
      <selection activeCell="A7" sqref="A7"/>
      <selection pane="topRight" activeCell="A44" sqref="A44:XFD4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6" ht="18.75" x14ac:dyDescent="0.25">
      <c r="A6" s="93" t="s">
        <v>117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113</v>
      </c>
      <c r="K8" s="89" t="s">
        <v>10</v>
      </c>
      <c r="L8" s="94" t="s">
        <v>11</v>
      </c>
      <c r="M8" s="94"/>
      <c r="N8" s="94"/>
      <c r="O8" s="94"/>
      <c r="P8" s="94" t="s">
        <v>12</v>
      </c>
      <c r="Q8" s="94"/>
      <c r="R8" s="94"/>
      <c r="S8" s="94"/>
      <c r="T8" s="94" t="s">
        <v>13</v>
      </c>
      <c r="U8" s="76" t="s">
        <v>14</v>
      </c>
      <c r="V8" s="91" t="s">
        <v>114</v>
      </c>
      <c r="W8" s="76" t="s">
        <v>121</v>
      </c>
      <c r="X8" s="76" t="s">
        <v>124</v>
      </c>
      <c r="Y8" s="76" t="s">
        <v>122</v>
      </c>
      <c r="Z8" s="76" t="s">
        <v>123</v>
      </c>
    </row>
    <row r="9" spans="1:26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0"/>
      <c r="K9" s="95"/>
      <c r="L9" s="71" t="s">
        <v>18</v>
      </c>
      <c r="M9" s="71" t="s">
        <v>19</v>
      </c>
      <c r="N9" s="71" t="s">
        <v>20</v>
      </c>
      <c r="O9" s="70" t="s">
        <v>21</v>
      </c>
      <c r="P9" s="71" t="s">
        <v>87</v>
      </c>
      <c r="Q9" s="71" t="s">
        <v>22</v>
      </c>
      <c r="R9" s="71" t="s">
        <v>20</v>
      </c>
      <c r="S9" s="70" t="s">
        <v>21</v>
      </c>
      <c r="T9" s="94"/>
      <c r="U9" s="77"/>
      <c r="V9" s="91"/>
      <c r="W9" s="77"/>
      <c r="X9" s="78"/>
      <c r="Y9" s="77"/>
      <c r="Z9" s="77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109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2">
        <f t="shared" ref="V12:V43" si="2">K12-I12</f>
        <v>0</v>
      </c>
      <c r="W12" s="73"/>
      <c r="X12" s="73"/>
      <c r="Y12" s="73"/>
      <c r="Z12" s="73"/>
    </row>
    <row r="13" spans="1:26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 t="shared" si="3"/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2">
        <f t="shared" si="2"/>
        <v>16003800</v>
      </c>
      <c r="W14" s="73">
        <v>11000000</v>
      </c>
      <c r="X14" s="73"/>
      <c r="Y14" s="73">
        <f>MAX(V14-O14-W14-X14,0)</f>
        <v>3736450</v>
      </c>
      <c r="Z14" s="73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79" t="s">
        <v>28</v>
      </c>
      <c r="B15" s="80"/>
      <c r="C15" s="81"/>
      <c r="D15" s="51">
        <f>SUM(D16:D36)</f>
        <v>126975400</v>
      </c>
      <c r="E15" s="51">
        <f t="shared" ref="E15:V15" si="5">SUM(E16:E36)</f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 t="shared" si="5"/>
        <v>148448873.07300004</v>
      </c>
      <c r="K15" s="51">
        <f t="shared" si="5"/>
        <v>383927873.07300007</v>
      </c>
      <c r="L15" s="51">
        <f t="shared" si="5"/>
        <v>10158032</v>
      </c>
      <c r="M15" s="51">
        <f t="shared" si="5"/>
        <v>1904631</v>
      </c>
      <c r="N15" s="51">
        <f t="shared" si="5"/>
        <v>1269754</v>
      </c>
      <c r="O15" s="51">
        <f t="shared" si="5"/>
        <v>13332417</v>
      </c>
      <c r="P15" s="51">
        <f t="shared" si="5"/>
        <v>22220695</v>
      </c>
      <c r="Q15" s="51">
        <f t="shared" si="5"/>
        <v>3809262</v>
      </c>
      <c r="R15" s="51">
        <f t="shared" si="5"/>
        <v>1269754</v>
      </c>
      <c r="S15" s="51">
        <f t="shared" si="5"/>
        <v>27299711</v>
      </c>
      <c r="T15" s="51">
        <f>SUM(T16:T36)</f>
        <v>370595456.07300007</v>
      </c>
      <c r="U15" s="51">
        <f t="shared" si="5"/>
        <v>0</v>
      </c>
      <c r="V15" s="51">
        <f t="shared" si="5"/>
        <v>368597873.07300007</v>
      </c>
      <c r="W15" s="51">
        <f t="shared" ref="W15:X15" si="6">SUM(W16:W36)</f>
        <v>231000000</v>
      </c>
      <c r="X15" s="51">
        <f t="shared" si="6"/>
        <v>96800000</v>
      </c>
      <c r="Y15" s="51">
        <f>SUM(Y16:Y36)</f>
        <v>59954270.519999996</v>
      </c>
      <c r="Z15" s="51">
        <f>SUM(Z16:Z36)</f>
        <v>3533961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9384800.523</v>
      </c>
      <c r="K16" s="36">
        <f>F16+G16+H16+I16+J16</f>
        <v>20097600.523000002</v>
      </c>
      <c r="L16" s="37">
        <f t="shared" ref="L16:L36" si="7">D16*8%</f>
        <v>501600</v>
      </c>
      <c r="M16" s="38">
        <f t="shared" ref="M16:M36" si="8">D16*1.5%</f>
        <v>94050</v>
      </c>
      <c r="N16" s="39">
        <f t="shared" ref="N16:N36" si="9">D16*1%</f>
        <v>62700</v>
      </c>
      <c r="O16" s="40">
        <f t="shared" ref="O16:O34" si="10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6" si="11">P16+Q16+R16</f>
        <v>1348050</v>
      </c>
      <c r="T16" s="41">
        <f>K16-O16</f>
        <v>19439250.523000002</v>
      </c>
      <c r="U16" s="42"/>
      <c r="V16" s="72">
        <f t="shared" si="2"/>
        <v>19367600.523000002</v>
      </c>
      <c r="W16" s="73">
        <v>11000000</v>
      </c>
      <c r="X16" s="73"/>
      <c r="Y16" s="73">
        <f>MAX(V16-O16-W16-X16,0)</f>
        <v>7709250.5230000019</v>
      </c>
      <c r="Z16" s="73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520925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2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8044114.7340000002</v>
      </c>
      <c r="K17" s="36">
        <f t="shared" ref="K17:K36" si="13">F17+G17+H17+I17+J17</f>
        <v>18231314.734000001</v>
      </c>
      <c r="L17" s="37">
        <f t="shared" si="7"/>
        <v>459552</v>
      </c>
      <c r="M17" s="38">
        <f t="shared" si="8"/>
        <v>86166</v>
      </c>
      <c r="N17" s="39">
        <f t="shared" si="9"/>
        <v>57444</v>
      </c>
      <c r="O17" s="40">
        <f t="shared" si="10"/>
        <v>603162</v>
      </c>
      <c r="P17" s="38">
        <f t="shared" ref="P17:P34" si="14">D17*17.5%</f>
        <v>1005269.9999999999</v>
      </c>
      <c r="Q17" s="38">
        <f t="shared" ref="Q17:Q36" si="15">D17*3%</f>
        <v>172332</v>
      </c>
      <c r="R17" s="38">
        <f t="shared" ref="R17:R36" si="16">D17*1%</f>
        <v>57444</v>
      </c>
      <c r="S17" s="40">
        <f t="shared" si="11"/>
        <v>1235046</v>
      </c>
      <c r="T17" s="41">
        <f t="shared" ref="T17:T24" si="17">K17-O17</f>
        <v>17628152.734000001</v>
      </c>
      <c r="U17" s="42"/>
      <c r="V17" s="72">
        <f t="shared" si="2"/>
        <v>17501314.734000001</v>
      </c>
      <c r="W17" s="73">
        <v>11000000</v>
      </c>
      <c r="X17" s="73">
        <f>4400000</f>
        <v>4400000</v>
      </c>
      <c r="Y17" s="73">
        <f t="shared" ref="Y17:Y43" si="18">MAX(V17-O17-W17-X17,0)</f>
        <v>1498152.7340000011</v>
      </c>
      <c r="Z17" s="73">
        <f t="shared" ref="Z17:Z43" si="19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74908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2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8044114.7340000002</v>
      </c>
      <c r="K18" s="36">
        <f t="shared" si="13"/>
        <v>18231314.734000001</v>
      </c>
      <c r="L18" s="37">
        <f t="shared" si="7"/>
        <v>459552</v>
      </c>
      <c r="M18" s="38">
        <f t="shared" si="8"/>
        <v>86166</v>
      </c>
      <c r="N18" s="39">
        <f t="shared" si="9"/>
        <v>57444</v>
      </c>
      <c r="O18" s="40">
        <f t="shared" si="10"/>
        <v>603162</v>
      </c>
      <c r="P18" s="38">
        <f t="shared" si="14"/>
        <v>1005269.9999999999</v>
      </c>
      <c r="Q18" s="38">
        <f t="shared" si="15"/>
        <v>172332</v>
      </c>
      <c r="R18" s="38">
        <f t="shared" si="16"/>
        <v>57444</v>
      </c>
      <c r="S18" s="40">
        <f t="shared" si="11"/>
        <v>1235046</v>
      </c>
      <c r="T18" s="41">
        <f t="shared" si="17"/>
        <v>17628152.734000001</v>
      </c>
      <c r="U18" s="42"/>
      <c r="V18" s="72">
        <f t="shared" si="2"/>
        <v>17501314.734000001</v>
      </c>
      <c r="W18" s="73">
        <v>11000000</v>
      </c>
      <c r="X18" s="73">
        <f>4400000</f>
        <v>4400000</v>
      </c>
      <c r="Y18" s="73">
        <f t="shared" si="18"/>
        <v>1498152.7340000011</v>
      </c>
      <c r="Z18" s="73">
        <f t="shared" si="19"/>
        <v>74908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5362743.1560000004</v>
      </c>
      <c r="K19" s="36">
        <f t="shared" si="13"/>
        <v>16721143.155999999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4"/>
        <v>970444.99999999988</v>
      </c>
      <c r="Q19" s="38">
        <f>D19*3%</f>
        <v>166362</v>
      </c>
      <c r="R19" s="38">
        <f t="shared" si="16"/>
        <v>55454</v>
      </c>
      <c r="S19" s="40">
        <f>P19+Q19+R19</f>
        <v>1192261</v>
      </c>
      <c r="T19" s="41">
        <f>K19-O19</f>
        <v>16138876.155999999</v>
      </c>
      <c r="U19" s="42"/>
      <c r="V19" s="72">
        <f t="shared" si="2"/>
        <v>15991143.155999999</v>
      </c>
      <c r="W19" s="73">
        <v>11000000</v>
      </c>
      <c r="X19" s="73"/>
      <c r="Y19" s="73">
        <f t="shared" si="18"/>
        <v>4408876.1559999995</v>
      </c>
      <c r="Z19" s="73">
        <f t="shared" si="19"/>
        <v>220444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9631723.8224999998</v>
      </c>
      <c r="K20" s="36">
        <f t="shared" si="13"/>
        <v>20344523.822499998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4"/>
        <v>1097250</v>
      </c>
      <c r="Q20" s="38">
        <f>D20*3%</f>
        <v>188100</v>
      </c>
      <c r="R20" s="38">
        <f t="shared" si="16"/>
        <v>62700</v>
      </c>
      <c r="S20" s="40">
        <f>P20+Q20+R20</f>
        <v>1348050</v>
      </c>
      <c r="T20" s="41">
        <f>K20-O20</f>
        <v>19686173.822499998</v>
      </c>
      <c r="U20" s="42"/>
      <c r="V20" s="72">
        <f t="shared" si="2"/>
        <v>19614523.822499998</v>
      </c>
      <c r="W20" s="73">
        <v>11000000</v>
      </c>
      <c r="X20" s="73">
        <f>4400000*2</f>
        <v>8800000</v>
      </c>
      <c r="Y20" s="73">
        <f t="shared" si="18"/>
        <v>0</v>
      </c>
      <c r="Z20" s="73">
        <f t="shared" si="19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2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5362743.1560000004</v>
      </c>
      <c r="K21" s="36">
        <f t="shared" si="13"/>
        <v>16921743.155999999</v>
      </c>
      <c r="L21" s="37">
        <f t="shared" si="7"/>
        <v>459680</v>
      </c>
      <c r="M21" s="38">
        <f t="shared" si="8"/>
        <v>86190</v>
      </c>
      <c r="N21" s="39">
        <f t="shared" si="9"/>
        <v>57460</v>
      </c>
      <c r="O21" s="40">
        <f t="shared" si="10"/>
        <v>603330</v>
      </c>
      <c r="P21" s="38">
        <f t="shared" si="14"/>
        <v>1005549.9999999999</v>
      </c>
      <c r="Q21" s="38">
        <f t="shared" si="15"/>
        <v>172380</v>
      </c>
      <c r="R21" s="38">
        <f t="shared" si="16"/>
        <v>57460</v>
      </c>
      <c r="S21" s="40">
        <f t="shared" si="11"/>
        <v>1235390</v>
      </c>
      <c r="T21" s="41">
        <f t="shared" si="17"/>
        <v>16318413.155999999</v>
      </c>
      <c r="U21" s="42"/>
      <c r="V21" s="72">
        <f t="shared" si="2"/>
        <v>16191743.155999999</v>
      </c>
      <c r="W21" s="73">
        <v>11000000</v>
      </c>
      <c r="X21" s="73">
        <f>4400000</f>
        <v>4400000</v>
      </c>
      <c r="Y21" s="73">
        <f t="shared" si="18"/>
        <v>188413.15599999949</v>
      </c>
      <c r="Z21" s="73">
        <f t="shared" si="19"/>
        <v>9421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2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5362743.1560000004</v>
      </c>
      <c r="K22" s="36">
        <f t="shared" si="13"/>
        <v>16921743.155999999</v>
      </c>
      <c r="L22" s="37">
        <f t="shared" si="7"/>
        <v>459680</v>
      </c>
      <c r="M22" s="38">
        <f t="shared" si="8"/>
        <v>86190</v>
      </c>
      <c r="N22" s="39">
        <f t="shared" si="9"/>
        <v>57460</v>
      </c>
      <c r="O22" s="40">
        <f t="shared" si="10"/>
        <v>603330</v>
      </c>
      <c r="P22" s="38">
        <f t="shared" si="14"/>
        <v>1005549.9999999999</v>
      </c>
      <c r="Q22" s="38">
        <f t="shared" si="15"/>
        <v>172380</v>
      </c>
      <c r="R22" s="38">
        <f t="shared" si="16"/>
        <v>57460</v>
      </c>
      <c r="S22" s="40">
        <f t="shared" si="11"/>
        <v>1235390</v>
      </c>
      <c r="T22" s="41">
        <f t="shared" si="17"/>
        <v>16318413.155999999</v>
      </c>
      <c r="U22" s="42"/>
      <c r="V22" s="72">
        <f t="shared" si="2"/>
        <v>16191743.155999999</v>
      </c>
      <c r="W22" s="73">
        <v>11000000</v>
      </c>
      <c r="X22" s="73"/>
      <c r="Y22" s="73">
        <f t="shared" si="18"/>
        <v>4588413.1559999995</v>
      </c>
      <c r="Z22" s="73">
        <f t="shared" si="19"/>
        <v>229421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2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5362743.1560000004</v>
      </c>
      <c r="K23" s="36">
        <f t="shared" si="13"/>
        <v>16921743.155999999</v>
      </c>
      <c r="L23" s="37">
        <f t="shared" si="7"/>
        <v>459680</v>
      </c>
      <c r="M23" s="38">
        <f t="shared" si="8"/>
        <v>86190</v>
      </c>
      <c r="N23" s="39">
        <f t="shared" si="9"/>
        <v>57460</v>
      </c>
      <c r="O23" s="40">
        <f t="shared" si="10"/>
        <v>603330</v>
      </c>
      <c r="P23" s="38">
        <f t="shared" si="14"/>
        <v>1005549.9999999999</v>
      </c>
      <c r="Q23" s="38">
        <f t="shared" si="15"/>
        <v>172380</v>
      </c>
      <c r="R23" s="38">
        <f t="shared" si="16"/>
        <v>57460</v>
      </c>
      <c r="S23" s="40">
        <f t="shared" si="11"/>
        <v>1235390</v>
      </c>
      <c r="T23" s="41">
        <f t="shared" si="17"/>
        <v>16318413.155999999</v>
      </c>
      <c r="U23" s="42"/>
      <c r="V23" s="72">
        <f t="shared" si="2"/>
        <v>16191743.155999999</v>
      </c>
      <c r="W23" s="73">
        <v>11000000</v>
      </c>
      <c r="X23" s="73"/>
      <c r="Y23" s="73">
        <f t="shared" si="18"/>
        <v>4588413.1559999995</v>
      </c>
      <c r="Z23" s="73">
        <f t="shared" si="19"/>
        <v>229421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2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8044114.7340000002</v>
      </c>
      <c r="K24" s="36">
        <f t="shared" si="13"/>
        <v>18763314.734000001</v>
      </c>
      <c r="L24" s="37">
        <f t="shared" si="7"/>
        <v>502112</v>
      </c>
      <c r="M24" s="38">
        <f t="shared" si="8"/>
        <v>94146</v>
      </c>
      <c r="N24" s="39">
        <f t="shared" si="9"/>
        <v>62764</v>
      </c>
      <c r="O24" s="40">
        <f t="shared" si="10"/>
        <v>659022</v>
      </c>
      <c r="P24" s="38">
        <f t="shared" si="14"/>
        <v>1098370</v>
      </c>
      <c r="Q24" s="38">
        <f t="shared" si="15"/>
        <v>188292</v>
      </c>
      <c r="R24" s="38">
        <f t="shared" si="16"/>
        <v>62764</v>
      </c>
      <c r="S24" s="40">
        <f t="shared" si="11"/>
        <v>1349426</v>
      </c>
      <c r="T24" s="41">
        <f t="shared" si="17"/>
        <v>18104292.734000001</v>
      </c>
      <c r="U24" s="42"/>
      <c r="V24" s="72">
        <f t="shared" si="2"/>
        <v>18033314.734000001</v>
      </c>
      <c r="W24" s="73">
        <v>11000000</v>
      </c>
      <c r="X24" s="73">
        <f>4400000*2</f>
        <v>8800000</v>
      </c>
      <c r="Y24" s="73">
        <f t="shared" si="18"/>
        <v>0</v>
      </c>
      <c r="Z24" s="73">
        <f t="shared" si="19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2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5779034.2934999997</v>
      </c>
      <c r="K25" s="36">
        <f t="shared" si="13"/>
        <v>17338034.293499999</v>
      </c>
      <c r="L25" s="37">
        <f t="shared" si="7"/>
        <v>459680</v>
      </c>
      <c r="M25" s="38">
        <f t="shared" si="8"/>
        <v>86190</v>
      </c>
      <c r="N25" s="39">
        <f t="shared" si="9"/>
        <v>57460</v>
      </c>
      <c r="O25" s="40">
        <f t="shared" si="10"/>
        <v>603330</v>
      </c>
      <c r="P25" s="38">
        <f t="shared" si="14"/>
        <v>1005549.9999999999</v>
      </c>
      <c r="Q25" s="38">
        <f t="shared" si="15"/>
        <v>172380</v>
      </c>
      <c r="R25" s="38">
        <f t="shared" si="16"/>
        <v>57460</v>
      </c>
      <c r="S25" s="40">
        <f t="shared" si="11"/>
        <v>1235390</v>
      </c>
      <c r="T25" s="41">
        <f>K25-O25</f>
        <v>16734704.293499999</v>
      </c>
      <c r="U25" s="42"/>
      <c r="V25" s="72">
        <f t="shared" si="2"/>
        <v>16608034.293499999</v>
      </c>
      <c r="W25" s="73">
        <v>11000000</v>
      </c>
      <c r="X25" s="73"/>
      <c r="Y25" s="73">
        <f t="shared" si="18"/>
        <v>5004704.2934999987</v>
      </c>
      <c r="Z25" s="73">
        <f t="shared" si="19"/>
        <v>250470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2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5362743.1560000004</v>
      </c>
      <c r="K26" s="36">
        <f t="shared" si="13"/>
        <v>16921743.155999999</v>
      </c>
      <c r="L26" s="37">
        <f t="shared" si="7"/>
        <v>459680</v>
      </c>
      <c r="M26" s="38">
        <f t="shared" si="8"/>
        <v>86190</v>
      </c>
      <c r="N26" s="39">
        <f t="shared" si="9"/>
        <v>57460</v>
      </c>
      <c r="O26" s="40">
        <f t="shared" si="10"/>
        <v>603330</v>
      </c>
      <c r="P26" s="38">
        <f t="shared" si="14"/>
        <v>1005549.9999999999</v>
      </c>
      <c r="Q26" s="38">
        <f t="shared" si="15"/>
        <v>172380</v>
      </c>
      <c r="R26" s="38">
        <f t="shared" si="16"/>
        <v>57460</v>
      </c>
      <c r="S26" s="40">
        <f t="shared" si="11"/>
        <v>1235390</v>
      </c>
      <c r="T26" s="41">
        <f>K26-O26</f>
        <v>16318413.155999999</v>
      </c>
      <c r="U26" s="42"/>
      <c r="V26" s="72">
        <f t="shared" si="2"/>
        <v>16191743.155999999</v>
      </c>
      <c r="W26" s="73">
        <v>11000000</v>
      </c>
      <c r="X26" s="73"/>
      <c r="Y26" s="73">
        <f t="shared" si="18"/>
        <v>4588413.1559999995</v>
      </c>
      <c r="Z26" s="73">
        <f t="shared" si="19"/>
        <v>229421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2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5779034.2934999997</v>
      </c>
      <c r="K27" s="36">
        <f t="shared" si="13"/>
        <v>17338034.293499999</v>
      </c>
      <c r="L27" s="37">
        <f t="shared" si="7"/>
        <v>459680</v>
      </c>
      <c r="M27" s="38">
        <f t="shared" si="8"/>
        <v>86190</v>
      </c>
      <c r="N27" s="39">
        <f t="shared" si="9"/>
        <v>57460</v>
      </c>
      <c r="O27" s="40">
        <f t="shared" si="10"/>
        <v>603330</v>
      </c>
      <c r="P27" s="38">
        <f t="shared" si="14"/>
        <v>1005549.9999999999</v>
      </c>
      <c r="Q27" s="38">
        <f t="shared" si="15"/>
        <v>172380</v>
      </c>
      <c r="R27" s="38">
        <f t="shared" si="16"/>
        <v>57460</v>
      </c>
      <c r="S27" s="40">
        <f t="shared" si="11"/>
        <v>1235390</v>
      </c>
      <c r="T27" s="41">
        <f t="shared" ref="T27" si="20">K27-O27</f>
        <v>16734704.293499999</v>
      </c>
      <c r="U27" s="42"/>
      <c r="V27" s="72">
        <f t="shared" si="2"/>
        <v>16608034.293499999</v>
      </c>
      <c r="W27" s="73">
        <v>11000000</v>
      </c>
      <c r="X27" s="73">
        <f>4400000*2</f>
        <v>8800000</v>
      </c>
      <c r="Y27" s="73">
        <f t="shared" si="18"/>
        <v>0</v>
      </c>
      <c r="Z27" s="73">
        <f t="shared" si="19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2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5779034.2934999997</v>
      </c>
      <c r="K28" s="36">
        <f t="shared" si="13"/>
        <v>17338034.293499999</v>
      </c>
      <c r="L28" s="37">
        <f t="shared" si="7"/>
        <v>459680</v>
      </c>
      <c r="M28" s="38">
        <f t="shared" si="8"/>
        <v>86190</v>
      </c>
      <c r="N28" s="39">
        <f t="shared" si="9"/>
        <v>57460</v>
      </c>
      <c r="O28" s="40">
        <f t="shared" si="10"/>
        <v>603330</v>
      </c>
      <c r="P28" s="38">
        <f t="shared" si="14"/>
        <v>1005549.9999999999</v>
      </c>
      <c r="Q28" s="38">
        <f t="shared" si="15"/>
        <v>172380</v>
      </c>
      <c r="R28" s="38">
        <f t="shared" si="16"/>
        <v>57460</v>
      </c>
      <c r="S28" s="40">
        <f t="shared" si="11"/>
        <v>1235390</v>
      </c>
      <c r="T28" s="41">
        <f>K28-O28</f>
        <v>16734704.293499999</v>
      </c>
      <c r="U28" s="42"/>
      <c r="V28" s="72">
        <f t="shared" si="2"/>
        <v>16608034.293499999</v>
      </c>
      <c r="W28" s="73">
        <v>11000000</v>
      </c>
      <c r="X28" s="73">
        <f>4400000*2</f>
        <v>8800000</v>
      </c>
      <c r="Y28" s="73">
        <f t="shared" si="18"/>
        <v>0</v>
      </c>
      <c r="Z28" s="73">
        <f t="shared" si="19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2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9631723.8224999998</v>
      </c>
      <c r="K29" s="36">
        <f t="shared" si="13"/>
        <v>20350923.822499998</v>
      </c>
      <c r="L29" s="37">
        <f t="shared" si="7"/>
        <v>502112</v>
      </c>
      <c r="M29" s="38">
        <f t="shared" si="8"/>
        <v>94146</v>
      </c>
      <c r="N29" s="39">
        <f t="shared" si="9"/>
        <v>62764</v>
      </c>
      <c r="O29" s="40">
        <f t="shared" si="10"/>
        <v>659022</v>
      </c>
      <c r="P29" s="38">
        <f t="shared" si="14"/>
        <v>1098370</v>
      </c>
      <c r="Q29" s="38">
        <f t="shared" si="15"/>
        <v>188292</v>
      </c>
      <c r="R29" s="38">
        <f t="shared" si="16"/>
        <v>62764</v>
      </c>
      <c r="S29" s="40">
        <f t="shared" si="11"/>
        <v>1349426</v>
      </c>
      <c r="T29" s="41">
        <f t="shared" ref="T29:T30" si="21">K29-O29</f>
        <v>19691901.822499998</v>
      </c>
      <c r="U29" s="42"/>
      <c r="V29" s="72">
        <f t="shared" si="2"/>
        <v>19620923.822499998</v>
      </c>
      <c r="W29" s="73">
        <v>11000000</v>
      </c>
      <c r="X29" s="73">
        <f>4400000*3</f>
        <v>13200000</v>
      </c>
      <c r="Y29" s="73">
        <f t="shared" si="18"/>
        <v>0</v>
      </c>
      <c r="Z29" s="73">
        <f t="shared" si="19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2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9631723.8224999998</v>
      </c>
      <c r="K30" s="36">
        <f t="shared" si="13"/>
        <v>20350923.822499998</v>
      </c>
      <c r="L30" s="37">
        <f t="shared" si="7"/>
        <v>502112</v>
      </c>
      <c r="M30" s="38">
        <f t="shared" si="8"/>
        <v>94146</v>
      </c>
      <c r="N30" s="39">
        <f t="shared" si="9"/>
        <v>62764</v>
      </c>
      <c r="O30" s="40">
        <f t="shared" si="10"/>
        <v>659022</v>
      </c>
      <c r="P30" s="38">
        <f t="shared" si="14"/>
        <v>1098370</v>
      </c>
      <c r="Q30" s="38">
        <f t="shared" si="15"/>
        <v>188292</v>
      </c>
      <c r="R30" s="38">
        <f t="shared" si="16"/>
        <v>62764</v>
      </c>
      <c r="S30" s="40">
        <f t="shared" si="11"/>
        <v>1349426</v>
      </c>
      <c r="T30" s="41">
        <f t="shared" si="21"/>
        <v>19691901.822499998</v>
      </c>
      <c r="U30" s="42"/>
      <c r="V30" s="72">
        <f t="shared" si="2"/>
        <v>19620923.822499998</v>
      </c>
      <c r="W30" s="73">
        <v>11000000</v>
      </c>
      <c r="X30" s="73">
        <f>4400000</f>
        <v>4400000</v>
      </c>
      <c r="Y30" s="73">
        <f t="shared" si="18"/>
        <v>3561901.8224999979</v>
      </c>
      <c r="Z30" s="73">
        <f t="shared" si="19"/>
        <v>178095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2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5779034.2934999997</v>
      </c>
      <c r="K31" s="36">
        <f t="shared" si="13"/>
        <v>17338034.293499999</v>
      </c>
      <c r="L31" s="37">
        <f t="shared" si="7"/>
        <v>459680</v>
      </c>
      <c r="M31" s="38">
        <f t="shared" si="8"/>
        <v>86190</v>
      </c>
      <c r="N31" s="39">
        <f t="shared" si="9"/>
        <v>57460</v>
      </c>
      <c r="O31" s="40">
        <f t="shared" si="10"/>
        <v>603330</v>
      </c>
      <c r="P31" s="38">
        <f t="shared" si="14"/>
        <v>1005549.9999999999</v>
      </c>
      <c r="Q31" s="38">
        <f t="shared" si="15"/>
        <v>172380</v>
      </c>
      <c r="R31" s="38">
        <f t="shared" si="16"/>
        <v>57460</v>
      </c>
      <c r="S31" s="40">
        <f t="shared" si="11"/>
        <v>1235390</v>
      </c>
      <c r="T31" s="41">
        <f>K31-O31</f>
        <v>16734704.293499999</v>
      </c>
      <c r="U31" s="42"/>
      <c r="V31" s="72">
        <f t="shared" si="2"/>
        <v>16608034.293499999</v>
      </c>
      <c r="W31" s="73">
        <v>11000000</v>
      </c>
      <c r="X31" s="73">
        <f>4400000*3</f>
        <v>13200000</v>
      </c>
      <c r="Y31" s="73">
        <f t="shared" si="18"/>
        <v>0</v>
      </c>
      <c r="Z31" s="73">
        <f t="shared" si="19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2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5779034.2934999997</v>
      </c>
      <c r="K32" s="36">
        <f t="shared" si="13"/>
        <v>17338034.293499999</v>
      </c>
      <c r="L32" s="37">
        <f t="shared" si="7"/>
        <v>459680</v>
      </c>
      <c r="M32" s="38">
        <f t="shared" si="8"/>
        <v>86190</v>
      </c>
      <c r="N32" s="39">
        <f t="shared" si="9"/>
        <v>57460</v>
      </c>
      <c r="O32" s="40">
        <f t="shared" si="10"/>
        <v>603330</v>
      </c>
      <c r="P32" s="38">
        <f t="shared" si="14"/>
        <v>1005549.9999999999</v>
      </c>
      <c r="Q32" s="38">
        <f t="shared" si="15"/>
        <v>172380</v>
      </c>
      <c r="R32" s="38">
        <f t="shared" si="16"/>
        <v>57460</v>
      </c>
      <c r="S32" s="40">
        <f t="shared" si="11"/>
        <v>1235390</v>
      </c>
      <c r="T32" s="41">
        <f>K32-O32</f>
        <v>16734704.293499999</v>
      </c>
      <c r="U32" s="42"/>
      <c r="V32" s="72">
        <f t="shared" si="2"/>
        <v>16608034.293499999</v>
      </c>
      <c r="W32" s="73">
        <v>11000000</v>
      </c>
      <c r="X32" s="73">
        <f>4400000*3</f>
        <v>13200000</v>
      </c>
      <c r="Y32" s="73">
        <f t="shared" si="18"/>
        <v>0</v>
      </c>
      <c r="Z32" s="73">
        <f t="shared" si="19"/>
        <v>0</v>
      </c>
    </row>
    <row r="33" spans="1:26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2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5362743.1560000004</v>
      </c>
      <c r="K33" s="36">
        <f t="shared" si="13"/>
        <v>16921743.155999999</v>
      </c>
      <c r="L33" s="37">
        <f t="shared" si="7"/>
        <v>459680</v>
      </c>
      <c r="M33" s="38">
        <f t="shared" si="8"/>
        <v>86190</v>
      </c>
      <c r="N33" s="39">
        <f t="shared" si="9"/>
        <v>57460</v>
      </c>
      <c r="O33" s="40">
        <f t="shared" si="10"/>
        <v>603330</v>
      </c>
      <c r="P33" s="38">
        <f t="shared" si="14"/>
        <v>1005549.9999999999</v>
      </c>
      <c r="Q33" s="38">
        <f t="shared" si="15"/>
        <v>172380</v>
      </c>
      <c r="R33" s="38">
        <f t="shared" si="16"/>
        <v>57460</v>
      </c>
      <c r="S33" s="40">
        <f t="shared" si="11"/>
        <v>1235390</v>
      </c>
      <c r="T33" s="41">
        <f>K33-O33</f>
        <v>16318413.155999999</v>
      </c>
      <c r="U33" s="42"/>
      <c r="V33" s="72">
        <f t="shared" si="2"/>
        <v>16191743.155999999</v>
      </c>
      <c r="W33" s="73">
        <v>11000000</v>
      </c>
      <c r="X33" s="73"/>
      <c r="Y33" s="73">
        <f t="shared" si="18"/>
        <v>4588413.1559999995</v>
      </c>
      <c r="Z33" s="73">
        <f t="shared" si="19"/>
        <v>229421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119</v>
      </c>
      <c r="D34" s="32">
        <f t="shared" si="12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11558068.586999999</v>
      </c>
      <c r="K34" s="36">
        <f t="shared" si="13"/>
        <v>24068668.586999997</v>
      </c>
      <c r="L34" s="37">
        <f t="shared" si="7"/>
        <v>634816</v>
      </c>
      <c r="M34" s="38">
        <f t="shared" si="8"/>
        <v>119028</v>
      </c>
      <c r="N34" s="39">
        <f t="shared" si="9"/>
        <v>79352</v>
      </c>
      <c r="O34" s="40">
        <f t="shared" si="10"/>
        <v>833196</v>
      </c>
      <c r="P34" s="38">
        <f t="shared" si="14"/>
        <v>1388660</v>
      </c>
      <c r="Q34" s="38">
        <f t="shared" si="15"/>
        <v>238056</v>
      </c>
      <c r="R34" s="38">
        <f t="shared" si="16"/>
        <v>79352</v>
      </c>
      <c r="S34" s="40">
        <f t="shared" si="11"/>
        <v>1706068</v>
      </c>
      <c r="T34" s="41">
        <f>K34-O34</f>
        <v>23235472.586999997</v>
      </c>
      <c r="U34" s="42"/>
      <c r="V34" s="72">
        <f t="shared" si="2"/>
        <v>23338668.586999997</v>
      </c>
      <c r="W34" s="73">
        <v>11000000</v>
      </c>
      <c r="X34" s="73"/>
      <c r="Y34" s="73">
        <f t="shared" si="18"/>
        <v>11505472.586999997</v>
      </c>
      <c r="Z34" s="73">
        <f t="shared" si="19"/>
        <v>975821</v>
      </c>
    </row>
    <row r="35" spans="1:26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2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5362743.1560000004</v>
      </c>
      <c r="K35" s="36">
        <f t="shared" si="13"/>
        <v>16393943.155999999</v>
      </c>
      <c r="L35" s="37">
        <f t="shared" si="7"/>
        <v>527072</v>
      </c>
      <c r="M35" s="38">
        <f t="shared" si="8"/>
        <v>98826</v>
      </c>
      <c r="N35" s="39">
        <f t="shared" si="9"/>
        <v>65884</v>
      </c>
      <c r="O35" s="40">
        <f>L35+M35+N35</f>
        <v>691782</v>
      </c>
      <c r="P35" s="38">
        <f>D35*17.5%</f>
        <v>1152970</v>
      </c>
      <c r="Q35" s="38">
        <f t="shared" si="15"/>
        <v>197652</v>
      </c>
      <c r="R35" s="38">
        <f t="shared" si="16"/>
        <v>65884</v>
      </c>
      <c r="S35" s="40">
        <f t="shared" si="11"/>
        <v>1416506</v>
      </c>
      <c r="T35" s="41">
        <f t="shared" ref="T35:T36" si="22">K35-O35</f>
        <v>15702161.155999999</v>
      </c>
      <c r="U35" s="42"/>
      <c r="V35" s="72">
        <f t="shared" si="2"/>
        <v>15663943.155999999</v>
      </c>
      <c r="W35" s="73">
        <v>11000000</v>
      </c>
      <c r="X35" s="73"/>
      <c r="Y35" s="73">
        <f t="shared" si="18"/>
        <v>3972161.1559999995</v>
      </c>
      <c r="Z35" s="73">
        <f t="shared" si="19"/>
        <v>198608</v>
      </c>
    </row>
    <row r="36" spans="1:26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2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8044114.7340000002</v>
      </c>
      <c r="K36" s="36">
        <f t="shared" si="13"/>
        <v>19075314.734000001</v>
      </c>
      <c r="L36" s="37">
        <f t="shared" si="7"/>
        <v>527072</v>
      </c>
      <c r="M36" s="38">
        <f t="shared" si="8"/>
        <v>98826</v>
      </c>
      <c r="N36" s="39">
        <f t="shared" si="9"/>
        <v>65884</v>
      </c>
      <c r="O36" s="40">
        <f>L36+M36+N36</f>
        <v>691782</v>
      </c>
      <c r="P36" s="38">
        <f>D36*17.5%</f>
        <v>1152970</v>
      </c>
      <c r="Q36" s="38">
        <f t="shared" si="15"/>
        <v>197652</v>
      </c>
      <c r="R36" s="38">
        <f t="shared" si="16"/>
        <v>65884</v>
      </c>
      <c r="S36" s="40">
        <f t="shared" si="11"/>
        <v>1416506</v>
      </c>
      <c r="T36" s="41">
        <f t="shared" si="22"/>
        <v>18383532.734000001</v>
      </c>
      <c r="U36" s="42"/>
      <c r="V36" s="72">
        <f t="shared" si="2"/>
        <v>18345314.734000001</v>
      </c>
      <c r="W36" s="73">
        <v>11000000</v>
      </c>
      <c r="X36" s="73">
        <f>4400000</f>
        <v>4400000</v>
      </c>
      <c r="Y36" s="73">
        <f t="shared" si="18"/>
        <v>2253532.7340000011</v>
      </c>
      <c r="Z36" s="73">
        <f t="shared" si="19"/>
        <v>112677</v>
      </c>
    </row>
    <row r="37" spans="1:26" s="26" customFormat="1" ht="21.75" customHeight="1" x14ac:dyDescent="0.25">
      <c r="A37" s="79" t="s">
        <v>38</v>
      </c>
      <c r="B37" s="80"/>
      <c r="C37" s="81"/>
      <c r="D37" s="51">
        <f>SUM(D38:D43)</f>
        <v>39974600</v>
      </c>
      <c r="E37" s="51">
        <f t="shared" ref="E37:U37" si="23">SUM(E38:E43)</f>
        <v>130</v>
      </c>
      <c r="F37" s="51">
        <f t="shared" si="23"/>
        <v>24190200</v>
      </c>
      <c r="G37" s="51">
        <f t="shared" si="23"/>
        <v>5751000</v>
      </c>
      <c r="H37" s="51">
        <f t="shared" si="23"/>
        <v>18873400</v>
      </c>
      <c r="I37" s="51">
        <f t="shared" si="23"/>
        <v>3650000</v>
      </c>
      <c r="J37" s="51">
        <f t="shared" si="23"/>
        <v>0</v>
      </c>
      <c r="K37" s="51">
        <f t="shared" si="23"/>
        <v>52464600</v>
      </c>
      <c r="L37" s="51">
        <f t="shared" si="23"/>
        <v>2395296</v>
      </c>
      <c r="M37" s="51">
        <f t="shared" si="23"/>
        <v>599619</v>
      </c>
      <c r="N37" s="51">
        <f>SUM(N38:N43)</f>
        <v>299412</v>
      </c>
      <c r="O37" s="51">
        <f t="shared" si="23"/>
        <v>3294327</v>
      </c>
      <c r="P37" s="51">
        <f t="shared" si="23"/>
        <v>5239710</v>
      </c>
      <c r="Q37" s="51">
        <f t="shared" si="23"/>
        <v>1199238</v>
      </c>
      <c r="R37" s="51">
        <f t="shared" si="23"/>
        <v>299412</v>
      </c>
      <c r="S37" s="51">
        <f t="shared" si="23"/>
        <v>6738360</v>
      </c>
      <c r="T37" s="51">
        <f t="shared" si="23"/>
        <v>49320774</v>
      </c>
      <c r="U37" s="51">
        <f t="shared" si="23"/>
        <v>0</v>
      </c>
      <c r="V37" s="51">
        <f>SUM(V38:V43)</f>
        <v>48814600</v>
      </c>
      <c r="W37" s="51">
        <f t="shared" ref="W37:Z37" si="24">SUM(W38:W43)</f>
        <v>55000000</v>
      </c>
      <c r="X37" s="51">
        <f t="shared" si="24"/>
        <v>4400000</v>
      </c>
      <c r="Y37" s="51">
        <f t="shared" si="24"/>
        <v>0</v>
      </c>
      <c r="Z37" s="51">
        <f t="shared" si="24"/>
        <v>0</v>
      </c>
    </row>
    <row r="38" spans="1:26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5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5"/>
      <c r="K38" s="36">
        <f>F38+G38+H38+I38+J38</f>
        <v>10032400</v>
      </c>
      <c r="L38" s="37">
        <f t="shared" ref="L38:L43" si="26">D38*8%</f>
        <v>443632</v>
      </c>
      <c r="M38" s="38">
        <f t="shared" ref="M38:M43" si="27">D38*1.5%</f>
        <v>83181</v>
      </c>
      <c r="N38" s="39">
        <f t="shared" ref="N38:N43" si="28">D38*1%</f>
        <v>55454</v>
      </c>
      <c r="O38" s="40">
        <f t="shared" ref="O38:O43" si="29">L38+M38+N38</f>
        <v>582267</v>
      </c>
      <c r="P38" s="38">
        <f>D38*17.5%</f>
        <v>970444.99999999988</v>
      </c>
      <c r="Q38" s="38">
        <f>D38*3%</f>
        <v>166362</v>
      </c>
      <c r="R38" s="38">
        <f>D38*1%</f>
        <v>55454</v>
      </c>
      <c r="S38" s="40">
        <f t="shared" ref="S38:S43" si="30">P38+Q38+R38</f>
        <v>1192261</v>
      </c>
      <c r="T38" s="41">
        <f t="shared" ref="T38:T40" si="31">K38-O38</f>
        <v>9450133</v>
      </c>
      <c r="U38" s="42"/>
      <c r="V38" s="72">
        <f t="shared" si="2"/>
        <v>9302400</v>
      </c>
      <c r="W38" s="73">
        <v>11000000</v>
      </c>
      <c r="X38" s="73"/>
      <c r="Y38" s="73">
        <f t="shared" si="18"/>
        <v>0</v>
      </c>
      <c r="Z38" s="73">
        <f t="shared" si="19"/>
        <v>0</v>
      </c>
    </row>
    <row r="39" spans="1:26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5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5"/>
      <c r="K39" s="36">
        <f t="shared" ref="K39:K43" si="32">F39+G39+H39+I39+J39</f>
        <v>10542400</v>
      </c>
      <c r="L39" s="37">
        <f t="shared" si="26"/>
        <v>484432</v>
      </c>
      <c r="M39" s="38">
        <f t="shared" si="27"/>
        <v>90831</v>
      </c>
      <c r="N39" s="39">
        <f t="shared" si="28"/>
        <v>60554</v>
      </c>
      <c r="O39" s="40">
        <f t="shared" si="29"/>
        <v>635817</v>
      </c>
      <c r="P39" s="38">
        <f t="shared" ref="P39:P42" si="33">D39*17.5%</f>
        <v>1059695</v>
      </c>
      <c r="Q39" s="38">
        <f t="shared" ref="Q39:Q43" si="34">D39*3%</f>
        <v>181662</v>
      </c>
      <c r="R39" s="38">
        <f t="shared" ref="R39:R43" si="35">D39*1%</f>
        <v>60554</v>
      </c>
      <c r="S39" s="40">
        <f t="shared" si="30"/>
        <v>1301911</v>
      </c>
      <c r="T39" s="41">
        <f t="shared" si="31"/>
        <v>9906583</v>
      </c>
      <c r="U39" s="42"/>
      <c r="V39" s="72">
        <f t="shared" si="2"/>
        <v>9812400</v>
      </c>
      <c r="W39" s="73">
        <v>11000000</v>
      </c>
      <c r="X39" s="73">
        <f>4400000</f>
        <v>4400000</v>
      </c>
      <c r="Y39" s="73">
        <f t="shared" si="18"/>
        <v>0</v>
      </c>
      <c r="Z39" s="73">
        <f t="shared" si="19"/>
        <v>0</v>
      </c>
    </row>
    <row r="40" spans="1:26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5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5"/>
      <c r="K40" s="36">
        <f t="shared" si="32"/>
        <v>10233000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29"/>
        <v>603330</v>
      </c>
      <c r="P40" s="38">
        <f t="shared" si="33"/>
        <v>1005549.9999999999</v>
      </c>
      <c r="Q40" s="38">
        <f t="shared" si="34"/>
        <v>172380</v>
      </c>
      <c r="R40" s="38">
        <f t="shared" si="35"/>
        <v>57460</v>
      </c>
      <c r="S40" s="40">
        <f t="shared" si="30"/>
        <v>1235390</v>
      </c>
      <c r="T40" s="41">
        <f t="shared" si="31"/>
        <v>9629670</v>
      </c>
      <c r="U40" s="42"/>
      <c r="V40" s="72">
        <f t="shared" si="2"/>
        <v>9503000</v>
      </c>
      <c r="W40" s="73">
        <v>11000000</v>
      </c>
      <c r="X40" s="73"/>
      <c r="Y40" s="73">
        <f t="shared" si="18"/>
        <v>0</v>
      </c>
      <c r="Z40" s="73">
        <f t="shared" si="19"/>
        <v>0</v>
      </c>
    </row>
    <row r="41" spans="1:26" s="14" customFormat="1" ht="12.75" x14ac:dyDescent="0.25">
      <c r="A41" s="62"/>
      <c r="B41" s="30" t="s">
        <v>100</v>
      </c>
      <c r="C41" s="31" t="s">
        <v>118</v>
      </c>
      <c r="D41" s="43">
        <v>10033400</v>
      </c>
      <c r="E41" s="33"/>
      <c r="F41" s="34"/>
      <c r="G41" s="34"/>
      <c r="H41" s="35"/>
      <c r="I41" s="35"/>
      <c r="J41" s="35"/>
      <c r="K41" s="36"/>
      <c r="L41" s="37"/>
      <c r="M41" s="38">
        <f t="shared" si="27"/>
        <v>150501</v>
      </c>
      <c r="N41" s="39"/>
      <c r="O41" s="40">
        <f t="shared" si="29"/>
        <v>150501</v>
      </c>
      <c r="P41" s="38"/>
      <c r="Q41" s="38">
        <f t="shared" si="34"/>
        <v>301002</v>
      </c>
      <c r="R41" s="38"/>
      <c r="S41" s="40">
        <f t="shared" si="30"/>
        <v>301002</v>
      </c>
      <c r="T41" s="41"/>
      <c r="U41" s="42"/>
      <c r="V41" s="72"/>
      <c r="W41" s="73"/>
      <c r="X41" s="73"/>
      <c r="Y41" s="73">
        <f>MAX(V41-O41-W41-X41,0)</f>
        <v>0</v>
      </c>
      <c r="Z41" s="73">
        <f t="shared" si="19"/>
        <v>0</v>
      </c>
    </row>
    <row r="42" spans="1:26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5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5"/>
      <c r="K42" s="36">
        <f t="shared" si="32"/>
        <v>10828400</v>
      </c>
      <c r="L42" s="37">
        <f t="shared" si="26"/>
        <v>503776</v>
      </c>
      <c r="M42" s="38">
        <f t="shared" si="27"/>
        <v>94458</v>
      </c>
      <c r="N42" s="39">
        <f t="shared" si="28"/>
        <v>62972</v>
      </c>
      <c r="O42" s="40">
        <f t="shared" si="29"/>
        <v>661206</v>
      </c>
      <c r="P42" s="38">
        <f t="shared" si="33"/>
        <v>1102010</v>
      </c>
      <c r="Q42" s="38">
        <f t="shared" si="34"/>
        <v>188916</v>
      </c>
      <c r="R42" s="38">
        <f t="shared" si="35"/>
        <v>62972</v>
      </c>
      <c r="S42" s="40">
        <f t="shared" si="30"/>
        <v>1353898</v>
      </c>
      <c r="T42" s="41">
        <f>K42-O42</f>
        <v>10167194</v>
      </c>
      <c r="U42" s="42"/>
      <c r="V42" s="72">
        <f t="shared" si="2"/>
        <v>10098400</v>
      </c>
      <c r="W42" s="73">
        <v>11000000</v>
      </c>
      <c r="X42" s="73"/>
      <c r="Y42" s="73">
        <f t="shared" si="18"/>
        <v>0</v>
      </c>
      <c r="Z42" s="73">
        <f t="shared" si="19"/>
        <v>0</v>
      </c>
    </row>
    <row r="43" spans="1:26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5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5"/>
      <c r="K43" s="36">
        <f t="shared" si="32"/>
        <v>10828400</v>
      </c>
      <c r="L43" s="37">
        <f t="shared" si="26"/>
        <v>503776</v>
      </c>
      <c r="M43" s="38">
        <f t="shared" si="27"/>
        <v>94458</v>
      </c>
      <c r="N43" s="39">
        <f t="shared" si="28"/>
        <v>62972</v>
      </c>
      <c r="O43" s="40">
        <f t="shared" si="29"/>
        <v>661206</v>
      </c>
      <c r="P43" s="38">
        <f>D43*17.5%</f>
        <v>1102010</v>
      </c>
      <c r="Q43" s="38">
        <f t="shared" si="34"/>
        <v>188916</v>
      </c>
      <c r="R43" s="38">
        <f t="shared" si="35"/>
        <v>62972</v>
      </c>
      <c r="S43" s="40">
        <f t="shared" si="30"/>
        <v>1353898</v>
      </c>
      <c r="T43" s="41">
        <f>K43-O43</f>
        <v>10167194</v>
      </c>
      <c r="U43" s="42"/>
      <c r="V43" s="72">
        <f t="shared" si="2"/>
        <v>10098400</v>
      </c>
      <c r="W43" s="73">
        <v>11000000</v>
      </c>
      <c r="X43" s="73"/>
      <c r="Y43" s="73">
        <f t="shared" si="18"/>
        <v>0</v>
      </c>
      <c r="Z43" s="73">
        <f t="shared" si="19"/>
        <v>0</v>
      </c>
    </row>
    <row r="44" spans="1:26" s="14" customFormat="1" ht="17.25" customHeight="1" x14ac:dyDescent="0.25">
      <c r="A44" s="62"/>
      <c r="B44" s="66"/>
      <c r="C44" s="31"/>
      <c r="D44" s="43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72"/>
      <c r="W44" s="73"/>
      <c r="X44" s="73"/>
      <c r="Y44" s="73"/>
      <c r="Z44" s="73"/>
    </row>
    <row r="45" spans="1:26" s="14" customFormat="1" ht="19.5" customHeight="1" x14ac:dyDescent="0.25">
      <c r="A45" s="82" t="s">
        <v>43</v>
      </c>
      <c r="B45" s="83"/>
      <c r="C45" s="46"/>
      <c r="D45" s="47">
        <f t="shared" ref="D45:Y45" si="36">D11+D13+D15+D37</f>
        <v>192185200</v>
      </c>
      <c r="E45" s="47">
        <f t="shared" si="36"/>
        <v>728</v>
      </c>
      <c r="F45" s="47">
        <f t="shared" si="36"/>
        <v>149335600</v>
      </c>
      <c r="G45" s="47">
        <f t="shared" si="36"/>
        <v>32816200</v>
      </c>
      <c r="H45" s="47">
        <f t="shared" si="36"/>
        <v>115980800</v>
      </c>
      <c r="I45" s="47">
        <f t="shared" si="36"/>
        <v>19710000</v>
      </c>
      <c r="J45" s="47">
        <f t="shared" si="36"/>
        <v>148448873.07300004</v>
      </c>
      <c r="K45" s="47">
        <f t="shared" si="36"/>
        <v>453126273.07300007</v>
      </c>
      <c r="L45" s="47">
        <f t="shared" si="36"/>
        <v>14572144</v>
      </c>
      <c r="M45" s="47">
        <f t="shared" si="36"/>
        <v>2882778</v>
      </c>
      <c r="N45" s="47">
        <f t="shared" si="36"/>
        <v>1821518</v>
      </c>
      <c r="O45" s="47">
        <f t="shared" si="36"/>
        <v>19276440</v>
      </c>
      <c r="P45" s="47">
        <f t="shared" si="36"/>
        <v>31876565</v>
      </c>
      <c r="Q45" s="47">
        <f t="shared" si="36"/>
        <v>5765556</v>
      </c>
      <c r="R45" s="47">
        <f t="shared" si="36"/>
        <v>1821518</v>
      </c>
      <c r="S45" s="47">
        <f t="shared" si="36"/>
        <v>39463639</v>
      </c>
      <c r="T45" s="47">
        <f t="shared" si="36"/>
        <v>435382680.07300007</v>
      </c>
      <c r="U45" s="47">
        <f t="shared" si="36"/>
        <v>0</v>
      </c>
      <c r="V45" s="47">
        <f t="shared" si="36"/>
        <v>433416273.07300007</v>
      </c>
      <c r="W45" s="47">
        <f t="shared" si="36"/>
        <v>297000000</v>
      </c>
      <c r="X45" s="47">
        <f t="shared" si="36"/>
        <v>101200000</v>
      </c>
      <c r="Y45" s="47">
        <f t="shared" si="36"/>
        <v>63690720.519999996</v>
      </c>
      <c r="Z45" s="47">
        <f>Z11+Z13+Z15+Z37</f>
        <v>3720784</v>
      </c>
    </row>
    <row r="46" spans="1:26" s="17" customFormat="1" ht="19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88" t="s">
        <v>120</v>
      </c>
      <c r="O46" s="88"/>
      <c r="P46" s="88"/>
      <c r="Q46" s="88"/>
      <c r="R46" s="88"/>
      <c r="S46" s="88"/>
      <c r="T46" s="88"/>
      <c r="U46" s="16"/>
      <c r="W46" s="74"/>
      <c r="X46" s="74"/>
      <c r="Y46" s="74"/>
      <c r="Z46" s="74"/>
    </row>
    <row r="47" spans="1:26" s="17" customFormat="1" ht="19.5" customHeight="1" x14ac:dyDescent="0.25">
      <c r="A47" s="10" t="s">
        <v>44</v>
      </c>
      <c r="B47" s="16"/>
      <c r="C47" s="16"/>
      <c r="D47" s="16"/>
      <c r="E47" s="10"/>
      <c r="F47" s="16"/>
      <c r="G47" s="10" t="s">
        <v>45</v>
      </c>
      <c r="H47" s="16"/>
      <c r="I47" s="16"/>
      <c r="J47" s="16"/>
      <c r="K47" s="16"/>
      <c r="M47" s="10"/>
      <c r="N47" s="84" t="s">
        <v>46</v>
      </c>
      <c r="O47" s="84"/>
      <c r="P47" s="84"/>
      <c r="Q47" s="84"/>
      <c r="R47" s="84"/>
      <c r="S47" s="84"/>
      <c r="T47" s="84"/>
      <c r="U47" s="16"/>
      <c r="W47" s="74"/>
      <c r="X47" s="74"/>
      <c r="Y47" s="74"/>
      <c r="Z47" s="74"/>
    </row>
    <row r="48" spans="1:26" s="17" customFormat="1" ht="19.5" customHeight="1" x14ac:dyDescent="0.25">
      <c r="A48" s="11" t="s">
        <v>47</v>
      </c>
      <c r="B48" s="16"/>
      <c r="C48" s="16"/>
      <c r="D48" s="11"/>
      <c r="E48" s="11"/>
      <c r="F48" s="11"/>
      <c r="G48" s="11" t="s">
        <v>48</v>
      </c>
      <c r="H48" s="11"/>
      <c r="I48" s="16"/>
      <c r="J48" s="16"/>
      <c r="K48" s="16"/>
      <c r="L48" s="16"/>
      <c r="M48" s="16"/>
      <c r="N48" s="88" t="s">
        <v>47</v>
      </c>
      <c r="O48" s="88"/>
      <c r="P48" s="88"/>
      <c r="Q48" s="88"/>
      <c r="R48" s="88"/>
      <c r="S48" s="88"/>
      <c r="T48" s="88"/>
      <c r="U48" s="16"/>
      <c r="W48" s="74"/>
      <c r="X48" s="74"/>
      <c r="Y48" s="74"/>
      <c r="Z48" s="74"/>
    </row>
    <row r="49" spans="1:26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8"/>
      <c r="U49" s="16"/>
      <c r="W49" s="74"/>
      <c r="X49" s="74"/>
      <c r="Y49" s="74"/>
      <c r="Z49" s="74"/>
    </row>
    <row r="50" spans="1:26" s="17" customFormat="1" ht="19.5" customHeight="1" x14ac:dyDescent="0.25">
      <c r="A50" s="16"/>
      <c r="B50" s="16"/>
      <c r="C50" s="16"/>
      <c r="D50" s="16"/>
      <c r="E50" s="16"/>
      <c r="F50" s="16"/>
      <c r="G50" s="16"/>
      <c r="H50" s="16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8"/>
      <c r="U50" s="16"/>
      <c r="W50" s="75"/>
      <c r="X50" s="75"/>
      <c r="Y50" s="75"/>
      <c r="Z50" s="75"/>
    </row>
    <row r="51" spans="1:26" ht="19.5" customHeight="1" x14ac:dyDescent="0.25">
      <c r="A51" s="16"/>
      <c r="B51" s="16"/>
      <c r="C51" s="16"/>
      <c r="D51" s="16"/>
      <c r="E51" s="16"/>
      <c r="F51" s="19"/>
      <c r="G51" s="16"/>
      <c r="H51" s="16"/>
      <c r="I51" s="16"/>
      <c r="J51" s="16"/>
      <c r="K51" s="18"/>
      <c r="L51" s="20"/>
      <c r="M51" s="21"/>
      <c r="O51" s="16"/>
      <c r="P51" s="16"/>
      <c r="Q51" s="16"/>
      <c r="R51" s="16"/>
      <c r="S51" s="16"/>
      <c r="T51" s="16"/>
      <c r="U51" s="12"/>
      <c r="W51" s="17"/>
      <c r="X51" s="17"/>
      <c r="Y51" s="17"/>
      <c r="Z51" s="17"/>
    </row>
    <row r="52" spans="1:26" ht="17.25" customHeight="1" x14ac:dyDescent="0.25">
      <c r="K52" s="22"/>
      <c r="L52" s="23"/>
      <c r="M52" s="24"/>
      <c r="W52" s="17"/>
      <c r="X52" s="17"/>
      <c r="Y52" s="17"/>
      <c r="Z52" s="17"/>
    </row>
    <row r="53" spans="1:26" x14ac:dyDescent="0.25">
      <c r="K53" s="22"/>
      <c r="W53" s="17"/>
      <c r="X53" s="17"/>
      <c r="Y53" s="17"/>
      <c r="Z53" s="17"/>
    </row>
    <row r="54" spans="1:26" x14ac:dyDescent="0.25">
      <c r="I54" s="25"/>
      <c r="J54" s="25"/>
      <c r="W54" s="17"/>
      <c r="X54" s="17"/>
      <c r="Y54" s="17"/>
      <c r="Z54" s="17"/>
    </row>
    <row r="55" spans="1:26" x14ac:dyDescent="0.25">
      <c r="D55" s="23"/>
      <c r="F55" s="22"/>
      <c r="G55" s="23"/>
      <c r="W55" s="17"/>
      <c r="X55" s="17"/>
      <c r="Y55" s="17"/>
      <c r="Z55" s="17"/>
    </row>
    <row r="56" spans="1:26" x14ac:dyDescent="0.25">
      <c r="F56" s="27"/>
    </row>
    <row r="58" spans="1:26" x14ac:dyDescent="0.25">
      <c r="N58" s="23"/>
    </row>
  </sheetData>
  <mergeCells count="28">
    <mergeCell ref="W8:W9"/>
    <mergeCell ref="X8:X9"/>
    <mergeCell ref="Y8:Y9"/>
    <mergeCell ref="Z8:Z9"/>
    <mergeCell ref="V8:V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N46:T46"/>
    <mergeCell ref="N47:T47"/>
    <mergeCell ref="N48:T48"/>
    <mergeCell ref="U8:U9"/>
    <mergeCell ref="A13:C13"/>
    <mergeCell ref="T8:T9"/>
    <mergeCell ref="A11:C11"/>
    <mergeCell ref="A15:C15"/>
    <mergeCell ref="A37:C37"/>
    <mergeCell ref="A45:B45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opLeftCell="A4" workbookViewId="0">
      <pane xSplit="4" topLeftCell="E1" activePane="topRight" state="frozen"/>
      <selection activeCell="A7" sqref="A7"/>
      <selection pane="topRight" activeCell="A44" sqref="A44:XFD4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4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>SUM(D38:D44)</f>
        <v>36238400</v>
      </c>
      <c r="E37" s="51">
        <f t="shared" ref="E37:U37" si="19">SUM(E38:E44)</f>
        <v>156</v>
      </c>
      <c r="F37" s="51">
        <f t="shared" si="19"/>
        <v>29338200</v>
      </c>
      <c r="G37" s="51">
        <f t="shared" si="19"/>
        <v>6900200</v>
      </c>
      <c r="H37" s="51">
        <f t="shared" si="19"/>
        <v>22674600</v>
      </c>
      <c r="I37" s="51">
        <f t="shared" si="19"/>
        <v>4380000</v>
      </c>
      <c r="J37" s="51">
        <f t="shared" si="19"/>
        <v>63293000</v>
      </c>
      <c r="K37" s="51">
        <f t="shared" si="19"/>
        <v>2899072</v>
      </c>
      <c r="L37" s="51">
        <f t="shared" si="19"/>
        <v>543576</v>
      </c>
      <c r="M37" s="51">
        <f t="shared" si="19"/>
        <v>362384</v>
      </c>
      <c r="N37" s="51">
        <f t="shared" si="19"/>
        <v>3805032</v>
      </c>
      <c r="O37" s="51">
        <f t="shared" si="19"/>
        <v>6341720</v>
      </c>
      <c r="P37" s="51">
        <f t="shared" si="19"/>
        <v>1087152</v>
      </c>
      <c r="Q37" s="51">
        <f t="shared" si="19"/>
        <v>362384</v>
      </c>
      <c r="R37" s="51">
        <f t="shared" si="19"/>
        <v>7791256</v>
      </c>
      <c r="S37" s="51">
        <f t="shared" si="19"/>
        <v>59487968</v>
      </c>
      <c r="T37" s="51">
        <f t="shared" si="19"/>
        <v>0</v>
      </c>
      <c r="U37" s="51">
        <f t="shared" si="19"/>
        <v>58913000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7.25" customHeight="1" x14ac:dyDescent="0.25">
      <c r="A44" s="29">
        <v>29</v>
      </c>
      <c r="B44" s="66" t="s">
        <v>125</v>
      </c>
      <c r="C44" s="31" t="s">
        <v>40</v>
      </c>
      <c r="D44" s="43">
        <f t="shared" ref="D44" si="31">F44+G44</f>
        <v>6297200</v>
      </c>
      <c r="E44" s="33">
        <v>26</v>
      </c>
      <c r="F44" s="34">
        <v>5148000</v>
      </c>
      <c r="G44" s="34">
        <v>1149200</v>
      </c>
      <c r="H44" s="35">
        <v>3801200</v>
      </c>
      <c r="I44" s="35">
        <v>730000</v>
      </c>
      <c r="J44" s="36">
        <f t="shared" ref="J44" si="32">F44+G44+H44+I44</f>
        <v>10828400</v>
      </c>
      <c r="K44" s="37">
        <f t="shared" ref="K44" si="33">D44*8%</f>
        <v>503776</v>
      </c>
      <c r="L44" s="38">
        <f t="shared" ref="L44" si="34">D44*1.5%</f>
        <v>94458</v>
      </c>
      <c r="M44" s="39">
        <f t="shared" ref="M44" si="35">D44*1%</f>
        <v>62972</v>
      </c>
      <c r="N44" s="40">
        <f t="shared" ref="N44" si="36">K44+L44+M44</f>
        <v>661206</v>
      </c>
      <c r="O44" s="38">
        <f>D44*17.5%</f>
        <v>1102010</v>
      </c>
      <c r="P44" s="38">
        <f t="shared" ref="P44" si="37">D44*3%</f>
        <v>188916</v>
      </c>
      <c r="Q44" s="38">
        <f t="shared" ref="Q44" si="38">D44*1%</f>
        <v>62972</v>
      </c>
      <c r="R44" s="40">
        <f t="shared" ref="R44" si="39">O44+P44+Q44</f>
        <v>1353898</v>
      </c>
      <c r="S44" s="41">
        <f>J44-N44</f>
        <v>10167194</v>
      </c>
      <c r="T44" s="42"/>
      <c r="U44" s="65">
        <f t="shared" si="1"/>
        <v>10098400</v>
      </c>
    </row>
    <row r="45" spans="1:22" s="14" customFormat="1" ht="19.5" customHeight="1" x14ac:dyDescent="0.25">
      <c r="A45" s="82" t="s">
        <v>43</v>
      </c>
      <c r="B45" s="83"/>
      <c r="C45" s="46"/>
      <c r="D45" s="47">
        <f t="shared" ref="D45:T45" si="40">D11+D13+D15+D37</f>
        <v>181860600</v>
      </c>
      <c r="E45" s="47">
        <f t="shared" si="40"/>
        <v>728</v>
      </c>
      <c r="F45" s="47">
        <f t="shared" si="40"/>
        <v>148867600</v>
      </c>
      <c r="G45" s="47">
        <f t="shared" si="40"/>
        <v>32993000</v>
      </c>
      <c r="H45" s="47">
        <f t="shared" si="40"/>
        <v>116069200</v>
      </c>
      <c r="I45" s="47">
        <f t="shared" si="40"/>
        <v>19710000</v>
      </c>
      <c r="J45" s="47">
        <f t="shared" si="40"/>
        <v>304474600</v>
      </c>
      <c r="K45" s="47">
        <f t="shared" si="40"/>
        <v>14548848</v>
      </c>
      <c r="L45" s="47">
        <f t="shared" si="40"/>
        <v>2727909</v>
      </c>
      <c r="M45" s="47">
        <f t="shared" si="40"/>
        <v>1818606</v>
      </c>
      <c r="N45" s="47">
        <f t="shared" si="40"/>
        <v>19095363</v>
      </c>
      <c r="O45" s="47">
        <f t="shared" si="40"/>
        <v>31825605</v>
      </c>
      <c r="P45" s="47">
        <f t="shared" si="40"/>
        <v>5455818</v>
      </c>
      <c r="Q45" s="47">
        <f t="shared" si="40"/>
        <v>1818606</v>
      </c>
      <c r="R45" s="47">
        <f t="shared" si="40"/>
        <v>39100029</v>
      </c>
      <c r="S45" s="47">
        <f t="shared" si="40"/>
        <v>286761583</v>
      </c>
      <c r="T45" s="47">
        <f t="shared" si="40"/>
        <v>0</v>
      </c>
      <c r="U45" s="47">
        <f>U11+U13+U15+U37</f>
        <v>295065800</v>
      </c>
    </row>
    <row r="46" spans="1:22" s="17" customFormat="1" ht="19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88" t="s">
        <v>111</v>
      </c>
      <c r="N46" s="88"/>
      <c r="O46" s="88"/>
      <c r="P46" s="88"/>
      <c r="Q46" s="88"/>
      <c r="R46" s="88"/>
      <c r="S46" s="88"/>
      <c r="T46" s="16"/>
    </row>
    <row r="47" spans="1:22" s="17" customFormat="1" ht="19.5" customHeight="1" x14ac:dyDescent="0.25">
      <c r="A47" s="10" t="s">
        <v>44</v>
      </c>
      <c r="B47" s="16"/>
      <c r="C47" s="16"/>
      <c r="D47" s="16"/>
      <c r="E47" s="10"/>
      <c r="F47" s="16"/>
      <c r="G47" s="10" t="s">
        <v>45</v>
      </c>
      <c r="H47" s="16"/>
      <c r="I47" s="16"/>
      <c r="J47" s="16"/>
      <c r="L47" s="10"/>
      <c r="M47" s="84" t="s">
        <v>46</v>
      </c>
      <c r="N47" s="84"/>
      <c r="O47" s="84"/>
      <c r="P47" s="84"/>
      <c r="Q47" s="84"/>
      <c r="R47" s="84"/>
      <c r="S47" s="84"/>
      <c r="T47" s="16"/>
    </row>
    <row r="48" spans="1:22" s="17" customFormat="1" ht="19.5" customHeight="1" x14ac:dyDescent="0.25">
      <c r="A48" s="11" t="s">
        <v>47</v>
      </c>
      <c r="B48" s="16"/>
      <c r="C48" s="16"/>
      <c r="D48" s="11"/>
      <c r="E48" s="11"/>
      <c r="F48" s="11"/>
      <c r="G48" s="11" t="s">
        <v>48</v>
      </c>
      <c r="H48" s="11"/>
      <c r="I48" s="16"/>
      <c r="J48" s="16"/>
      <c r="K48" s="16"/>
      <c r="L48" s="16"/>
      <c r="M48" s="88" t="s">
        <v>47</v>
      </c>
      <c r="N48" s="88"/>
      <c r="O48" s="88"/>
      <c r="P48" s="88"/>
      <c r="Q48" s="88"/>
      <c r="R48" s="88"/>
      <c r="S48" s="88"/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8">
        <f>N45+R45</f>
        <v>58195392</v>
      </c>
      <c r="T49" s="16"/>
    </row>
    <row r="50" spans="1:20" s="17" customFormat="1" ht="19.5" customHeight="1" x14ac:dyDescent="0.25">
      <c r="A50" s="16"/>
      <c r="B50" s="16"/>
      <c r="C50" s="16"/>
      <c r="D50" s="16"/>
      <c r="E50" s="16"/>
      <c r="F50" s="16"/>
      <c r="G50" s="16"/>
      <c r="H50" s="16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8">
        <f>S49+N43+R43</f>
        <v>60210496</v>
      </c>
      <c r="T50" s="16"/>
    </row>
    <row r="51" spans="1:20" ht="17.25" customHeight="1" x14ac:dyDescent="0.25">
      <c r="A51" s="16"/>
      <c r="B51" s="16"/>
      <c r="C51" s="16"/>
      <c r="D51" s="16"/>
      <c r="E51" s="16"/>
      <c r="F51" s="19"/>
      <c r="G51" s="16"/>
      <c r="H51" s="16"/>
      <c r="I51" s="16"/>
      <c r="J51" s="18"/>
      <c r="K51" s="20"/>
      <c r="L51" s="21"/>
      <c r="N51" s="16"/>
      <c r="O51" s="16"/>
      <c r="P51" s="16"/>
      <c r="Q51" s="16"/>
      <c r="R51" s="16"/>
      <c r="S51" s="16"/>
      <c r="T51" s="12"/>
    </row>
    <row r="52" spans="1:20" x14ac:dyDescent="0.25">
      <c r="J52" s="22"/>
      <c r="K52" s="23"/>
      <c r="L52" s="24"/>
    </row>
    <row r="53" spans="1:20" x14ac:dyDescent="0.25">
      <c r="J53" s="22"/>
    </row>
    <row r="54" spans="1:20" x14ac:dyDescent="0.25">
      <c r="I54" s="25"/>
    </row>
    <row r="55" spans="1:20" x14ac:dyDescent="0.25">
      <c r="D55" s="23"/>
      <c r="F55" s="22"/>
      <c r="G55" s="23"/>
    </row>
    <row r="56" spans="1:20" x14ac:dyDescent="0.25">
      <c r="F56" s="27"/>
    </row>
    <row r="58" spans="1:20" x14ac:dyDescent="0.25">
      <c r="M58" s="23"/>
    </row>
  </sheetData>
  <mergeCells count="22"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A45:B45"/>
    <mergeCell ref="M46:S46"/>
    <mergeCell ref="M47:S47"/>
    <mergeCell ref="M48:S48"/>
    <mergeCell ref="T8:T9"/>
    <mergeCell ref="S8:S9"/>
    <mergeCell ref="A11:C11"/>
    <mergeCell ref="A13:C13"/>
    <mergeCell ref="A15:C15"/>
    <mergeCell ref="A37:C37"/>
  </mergeCells>
  <hyperlinks>
    <hyperlink ref="B12" r:id="rId1" display="javascript:submitform('8460891335')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8"/>
  <sheetViews>
    <sheetView tabSelected="1" topLeftCell="A7" workbookViewId="0">
      <pane xSplit="4" topLeftCell="Q1" activePane="topRight" state="frozen"/>
      <selection activeCell="A7" sqref="A7"/>
      <selection pane="topRight" activeCell="A32" sqref="A32:XFD32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12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2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2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2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2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2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2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2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2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  <c r="V8" s="99" t="s">
        <v>126</v>
      </c>
    </row>
    <row r="9" spans="1:22" s="14" customFormat="1" ht="38.25" hidden="1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  <c r="V9" s="99"/>
    </row>
    <row r="10" spans="1:22" s="14" customFormat="1" ht="25.5" hidden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  <c r="V10" s="14" t="s">
        <v>127</v>
      </c>
    </row>
    <row r="11" spans="1:22" s="55" customFormat="1" ht="21.75" hidden="1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2" s="26" customFormat="1" ht="21.75" hidden="1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4" si="1">J12-I12</f>
        <v>0</v>
      </c>
    </row>
    <row r="13" spans="1:22" s="55" customFormat="1" ht="21.75" hidden="1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2" s="26" customFormat="1" ht="21.75" hidden="1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2" s="53" customFormat="1" ht="21.75" hidden="1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2" s="26" customFormat="1" ht="21.75" hidden="1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  <c r="V16" s="26" t="s">
        <v>127</v>
      </c>
    </row>
    <row r="17" spans="1:22" s="26" customFormat="1" ht="21.75" hidden="1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  <c r="V17" s="26" t="s">
        <v>127</v>
      </c>
    </row>
    <row r="18" spans="1:22" s="26" customFormat="1" ht="21.75" hidden="1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  <c r="V18" s="26" t="s">
        <v>127</v>
      </c>
    </row>
    <row r="19" spans="1:22" s="44" customFormat="1" ht="21.75" hidden="1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  <c r="V19" s="44" t="s">
        <v>127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  <c r="V20" s="44" t="s">
        <v>128</v>
      </c>
    </row>
    <row r="21" spans="1:22" s="26" customFormat="1" ht="21.75" hidden="1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  <c r="V21" s="26" t="s">
        <v>127</v>
      </c>
    </row>
    <row r="22" spans="1:22" s="26" customFormat="1" ht="21.75" customHeight="1" x14ac:dyDescent="0.2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  <c r="V22" s="44" t="s">
        <v>128</v>
      </c>
    </row>
    <row r="23" spans="1:22" s="26" customFormat="1" ht="21.75" customHeight="1" x14ac:dyDescent="0.2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  <c r="V23" s="44" t="s">
        <v>128</v>
      </c>
    </row>
    <row r="24" spans="1:22" s="26" customFormat="1" ht="21.75" hidden="1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  <c r="V24" s="26" t="s">
        <v>127</v>
      </c>
    </row>
    <row r="25" spans="1:22" s="118" customFormat="1" ht="21.75" customHeight="1" x14ac:dyDescent="0.2">
      <c r="A25" s="101">
        <v>12</v>
      </c>
      <c r="B25" s="102" t="s">
        <v>80</v>
      </c>
      <c r="C25" s="117" t="s">
        <v>30</v>
      </c>
      <c r="D25" s="104">
        <f t="shared" si="10"/>
        <v>5746000</v>
      </c>
      <c r="E25" s="5">
        <v>26</v>
      </c>
      <c r="F25" s="105">
        <v>4773600</v>
      </c>
      <c r="G25" s="105">
        <v>972400</v>
      </c>
      <c r="H25" s="106">
        <v>5083000</v>
      </c>
      <c r="I25" s="106">
        <v>730000</v>
      </c>
      <c r="J25" s="107">
        <f t="shared" si="4"/>
        <v>11559000</v>
      </c>
      <c r="K25" s="108">
        <f t="shared" si="5"/>
        <v>459680</v>
      </c>
      <c r="L25" s="109">
        <f t="shared" si="6"/>
        <v>86190</v>
      </c>
      <c r="M25" s="110">
        <f t="shared" si="7"/>
        <v>57460</v>
      </c>
      <c r="N25" s="111">
        <f t="shared" si="8"/>
        <v>603330</v>
      </c>
      <c r="O25" s="109">
        <f t="shared" si="11"/>
        <v>1005549.9999999999</v>
      </c>
      <c r="P25" s="109">
        <f t="shared" si="12"/>
        <v>172380</v>
      </c>
      <c r="Q25" s="109">
        <f t="shared" si="13"/>
        <v>57460</v>
      </c>
      <c r="R25" s="111">
        <f t="shared" si="9"/>
        <v>1235390</v>
      </c>
      <c r="S25" s="112">
        <f>J25-N25</f>
        <v>10955670</v>
      </c>
      <c r="T25" s="113"/>
      <c r="U25" s="114">
        <f t="shared" si="1"/>
        <v>10829000</v>
      </c>
      <c r="V25" s="115" t="s">
        <v>128</v>
      </c>
    </row>
    <row r="26" spans="1:22" s="53" customFormat="1" ht="21.75" hidden="1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  <c r="V26" s="53" t="s">
        <v>127</v>
      </c>
    </row>
    <row r="27" spans="1:22" s="116" customFormat="1" ht="21.75" customHeight="1" x14ac:dyDescent="0.2">
      <c r="A27" s="101">
        <v>14</v>
      </c>
      <c r="B27" s="102" t="s">
        <v>89</v>
      </c>
      <c r="C27" s="103" t="s">
        <v>30</v>
      </c>
      <c r="D27" s="104">
        <f t="shared" si="10"/>
        <v>5746000</v>
      </c>
      <c r="E27" s="5">
        <v>26</v>
      </c>
      <c r="F27" s="105">
        <v>4773600</v>
      </c>
      <c r="G27" s="105">
        <v>972400</v>
      </c>
      <c r="H27" s="106">
        <v>5083000</v>
      </c>
      <c r="I27" s="106">
        <v>730000</v>
      </c>
      <c r="J27" s="107">
        <f t="shared" si="4"/>
        <v>11559000</v>
      </c>
      <c r="K27" s="108">
        <f t="shared" si="5"/>
        <v>459680</v>
      </c>
      <c r="L27" s="109">
        <f t="shared" si="6"/>
        <v>86190</v>
      </c>
      <c r="M27" s="110">
        <f t="shared" si="7"/>
        <v>57460</v>
      </c>
      <c r="N27" s="111">
        <f t="shared" si="8"/>
        <v>603330</v>
      </c>
      <c r="O27" s="109">
        <f t="shared" si="11"/>
        <v>1005549.9999999999</v>
      </c>
      <c r="P27" s="109">
        <f t="shared" si="12"/>
        <v>172380</v>
      </c>
      <c r="Q27" s="109">
        <f t="shared" si="13"/>
        <v>57460</v>
      </c>
      <c r="R27" s="111">
        <f t="shared" si="9"/>
        <v>1235390</v>
      </c>
      <c r="S27" s="112">
        <f t="shared" ref="S27" si="15">J27-N27</f>
        <v>10955670</v>
      </c>
      <c r="T27" s="113"/>
      <c r="U27" s="114">
        <f t="shared" si="1"/>
        <v>10829000</v>
      </c>
      <c r="V27" s="115" t="s">
        <v>128</v>
      </c>
    </row>
    <row r="28" spans="1:22" s="53" customFormat="1" ht="21.75" customHeight="1" x14ac:dyDescent="0.2">
      <c r="A28" s="29">
        <v>15</v>
      </c>
      <c r="B28" s="102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44" t="s">
        <v>128</v>
      </c>
    </row>
    <row r="29" spans="1:22" s="116" customFormat="1" ht="21.75" customHeight="1" x14ac:dyDescent="0.2">
      <c r="A29" s="101">
        <v>16</v>
      </c>
      <c r="B29" s="102" t="s">
        <v>92</v>
      </c>
      <c r="C29" s="103" t="s">
        <v>29</v>
      </c>
      <c r="D29" s="104">
        <f t="shared" si="10"/>
        <v>6276400</v>
      </c>
      <c r="E29" s="5">
        <v>26</v>
      </c>
      <c r="F29" s="105">
        <v>5304000</v>
      </c>
      <c r="G29" s="105">
        <v>972400</v>
      </c>
      <c r="H29" s="106">
        <v>3712800</v>
      </c>
      <c r="I29" s="106">
        <v>730000</v>
      </c>
      <c r="J29" s="107">
        <f t="shared" si="4"/>
        <v>10719200</v>
      </c>
      <c r="K29" s="108">
        <f t="shared" si="5"/>
        <v>502112</v>
      </c>
      <c r="L29" s="109">
        <f t="shared" si="6"/>
        <v>94146</v>
      </c>
      <c r="M29" s="110">
        <f t="shared" si="7"/>
        <v>62764</v>
      </c>
      <c r="N29" s="111">
        <f t="shared" si="8"/>
        <v>659022</v>
      </c>
      <c r="O29" s="109">
        <f t="shared" si="11"/>
        <v>1098370</v>
      </c>
      <c r="P29" s="109">
        <f t="shared" si="12"/>
        <v>188292</v>
      </c>
      <c r="Q29" s="109">
        <f t="shared" si="13"/>
        <v>62764</v>
      </c>
      <c r="R29" s="111">
        <f t="shared" si="9"/>
        <v>1349426</v>
      </c>
      <c r="S29" s="112">
        <f t="shared" ref="S29:S30" si="16">J29-N29</f>
        <v>10060178</v>
      </c>
      <c r="T29" s="113"/>
      <c r="U29" s="114">
        <f t="shared" si="1"/>
        <v>9989200</v>
      </c>
      <c r="V29" s="115" t="s">
        <v>128</v>
      </c>
    </row>
    <row r="30" spans="1:22" s="116" customFormat="1" ht="21.75" customHeight="1" x14ac:dyDescent="0.2">
      <c r="A30" s="101">
        <v>17</v>
      </c>
      <c r="B30" s="102" t="s">
        <v>93</v>
      </c>
      <c r="C30" s="103" t="s">
        <v>29</v>
      </c>
      <c r="D30" s="104">
        <f t="shared" si="10"/>
        <v>6276400</v>
      </c>
      <c r="E30" s="5">
        <v>26</v>
      </c>
      <c r="F30" s="105">
        <v>5304000</v>
      </c>
      <c r="G30" s="105">
        <v>972400</v>
      </c>
      <c r="H30" s="106">
        <v>3712800</v>
      </c>
      <c r="I30" s="106">
        <v>730000</v>
      </c>
      <c r="J30" s="107">
        <f t="shared" si="4"/>
        <v>10719200</v>
      </c>
      <c r="K30" s="108">
        <f t="shared" si="5"/>
        <v>502112</v>
      </c>
      <c r="L30" s="109">
        <f t="shared" si="6"/>
        <v>94146</v>
      </c>
      <c r="M30" s="110">
        <f t="shared" si="7"/>
        <v>62764</v>
      </c>
      <c r="N30" s="111">
        <f t="shared" si="8"/>
        <v>659022</v>
      </c>
      <c r="O30" s="109">
        <f t="shared" si="11"/>
        <v>1098370</v>
      </c>
      <c r="P30" s="109">
        <f t="shared" si="12"/>
        <v>188292</v>
      </c>
      <c r="Q30" s="109">
        <f t="shared" si="13"/>
        <v>62764</v>
      </c>
      <c r="R30" s="111">
        <f t="shared" si="9"/>
        <v>1349426</v>
      </c>
      <c r="S30" s="112">
        <f t="shared" si="16"/>
        <v>10060178</v>
      </c>
      <c r="T30" s="113"/>
      <c r="U30" s="114">
        <f t="shared" si="1"/>
        <v>9989200</v>
      </c>
      <c r="V30" s="115" t="s">
        <v>128</v>
      </c>
    </row>
    <row r="31" spans="1:22" s="116" customFormat="1" ht="21.75" customHeight="1" x14ac:dyDescent="0.2">
      <c r="A31" s="101">
        <v>18</v>
      </c>
      <c r="B31" s="102" t="s">
        <v>94</v>
      </c>
      <c r="C31" s="103" t="s">
        <v>30</v>
      </c>
      <c r="D31" s="104">
        <f t="shared" si="10"/>
        <v>5746000</v>
      </c>
      <c r="E31" s="5">
        <v>26</v>
      </c>
      <c r="F31" s="105">
        <v>4773600</v>
      </c>
      <c r="G31" s="105">
        <v>972400</v>
      </c>
      <c r="H31" s="106">
        <v>5083000</v>
      </c>
      <c r="I31" s="106">
        <v>730000</v>
      </c>
      <c r="J31" s="107">
        <f t="shared" si="4"/>
        <v>11559000</v>
      </c>
      <c r="K31" s="108">
        <f t="shared" si="5"/>
        <v>459680</v>
      </c>
      <c r="L31" s="109">
        <f t="shared" si="6"/>
        <v>86190</v>
      </c>
      <c r="M31" s="110">
        <f t="shared" si="7"/>
        <v>57460</v>
      </c>
      <c r="N31" s="111">
        <f t="shared" si="8"/>
        <v>603330</v>
      </c>
      <c r="O31" s="109">
        <f t="shared" si="11"/>
        <v>1005549.9999999999</v>
      </c>
      <c r="P31" s="109">
        <f t="shared" si="12"/>
        <v>172380</v>
      </c>
      <c r="Q31" s="109">
        <f t="shared" si="13"/>
        <v>57460</v>
      </c>
      <c r="R31" s="111">
        <f t="shared" si="9"/>
        <v>1235390</v>
      </c>
      <c r="S31" s="112">
        <f>J31-N31</f>
        <v>10955670</v>
      </c>
      <c r="T31" s="113"/>
      <c r="U31" s="114">
        <f t="shared" si="1"/>
        <v>10829000</v>
      </c>
      <c r="V31" s="115" t="s">
        <v>128</v>
      </c>
    </row>
    <row r="32" spans="1:22" s="116" customFormat="1" ht="21.75" customHeight="1" x14ac:dyDescent="0.2">
      <c r="A32" s="101">
        <v>19</v>
      </c>
      <c r="B32" s="102" t="s">
        <v>95</v>
      </c>
      <c r="C32" s="103" t="s">
        <v>30</v>
      </c>
      <c r="D32" s="104">
        <f t="shared" si="10"/>
        <v>5746000</v>
      </c>
      <c r="E32" s="5">
        <v>26</v>
      </c>
      <c r="F32" s="105">
        <v>4773600</v>
      </c>
      <c r="G32" s="105">
        <v>972400</v>
      </c>
      <c r="H32" s="106">
        <v>5083000</v>
      </c>
      <c r="I32" s="106">
        <v>730000</v>
      </c>
      <c r="J32" s="107">
        <f t="shared" si="4"/>
        <v>11559000</v>
      </c>
      <c r="K32" s="108">
        <f t="shared" si="5"/>
        <v>459680</v>
      </c>
      <c r="L32" s="109">
        <f t="shared" si="6"/>
        <v>86190</v>
      </c>
      <c r="M32" s="110">
        <f t="shared" si="7"/>
        <v>57460</v>
      </c>
      <c r="N32" s="111">
        <f t="shared" si="8"/>
        <v>603330</v>
      </c>
      <c r="O32" s="109">
        <f t="shared" si="11"/>
        <v>1005549.9999999999</v>
      </c>
      <c r="P32" s="109">
        <f t="shared" si="12"/>
        <v>172380</v>
      </c>
      <c r="Q32" s="109">
        <f t="shared" si="13"/>
        <v>57460</v>
      </c>
      <c r="R32" s="111">
        <f t="shared" si="9"/>
        <v>1235390</v>
      </c>
      <c r="S32" s="112">
        <f>J32-N32</f>
        <v>10955670</v>
      </c>
      <c r="T32" s="113"/>
      <c r="U32" s="114">
        <f t="shared" si="1"/>
        <v>10829000</v>
      </c>
      <c r="V32" s="115" t="s">
        <v>128</v>
      </c>
    </row>
    <row r="33" spans="1:22" s="53" customFormat="1" ht="21.75" customHeight="1" x14ac:dyDescent="0.2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44" t="s">
        <v>128</v>
      </c>
    </row>
    <row r="34" spans="1:22" s="53" customFormat="1" ht="21.75" hidden="1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 t="s">
        <v>127</v>
      </c>
    </row>
    <row r="35" spans="1:22" s="53" customFormat="1" ht="21.75" hidden="1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 t="s">
        <v>127</v>
      </c>
    </row>
    <row r="36" spans="1:22" s="53" customFormat="1" ht="21.75" hidden="1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 t="s">
        <v>127</v>
      </c>
    </row>
    <row r="37" spans="1:22" s="26" customFormat="1" ht="21.75" hidden="1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hidden="1" customHeight="1" x14ac:dyDescent="0.25">
      <c r="A38" s="29">
        <v>24</v>
      </c>
      <c r="B38" s="30" t="s">
        <v>42</v>
      </c>
      <c r="C38" s="31" t="s">
        <v>41</v>
      </c>
      <c r="D38" s="43">
        <f t="shared" ref="D38:D44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4" si="21">F38+G38+H38+I38</f>
        <v>10032400</v>
      </c>
      <c r="K38" s="37">
        <f t="shared" ref="K38:K44" si="22">D38*8%</f>
        <v>443632</v>
      </c>
      <c r="L38" s="38">
        <f t="shared" ref="L38:L44" si="23">D38*1.5%</f>
        <v>83181</v>
      </c>
      <c r="M38" s="39">
        <f t="shared" ref="M38:M44" si="24">D38*1%</f>
        <v>55454</v>
      </c>
      <c r="N38" s="40">
        <f t="shared" ref="N38:N44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4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  <c r="V38" s="26" t="s">
        <v>127</v>
      </c>
    </row>
    <row r="39" spans="1:22" s="26" customFormat="1" ht="21.75" hidden="1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4" si="29">D39*3%</f>
        <v>181662</v>
      </c>
      <c r="Q39" s="38">
        <f t="shared" ref="Q39:Q44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  <c r="V39" s="26" t="s">
        <v>127</v>
      </c>
    </row>
    <row r="40" spans="1:22" s="14" customFormat="1" ht="21.75" hidden="1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  <c r="V40" s="14" t="s">
        <v>127</v>
      </c>
    </row>
    <row r="41" spans="1:22" s="14" customFormat="1" ht="21.75" hidden="1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hidden="1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  <c r="V42" s="14" t="s">
        <v>127</v>
      </c>
    </row>
    <row r="43" spans="1:22" s="14" customFormat="1" ht="17.25" hidden="1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  <c r="V43" s="14" t="s">
        <v>127</v>
      </c>
    </row>
    <row r="44" spans="1:22" s="14" customFormat="1" ht="17.25" hidden="1" customHeight="1" x14ac:dyDescent="0.25">
      <c r="A44" s="29">
        <v>29</v>
      </c>
      <c r="B44" s="66" t="s">
        <v>125</v>
      </c>
      <c r="C44" s="31" t="s">
        <v>40</v>
      </c>
      <c r="D44" s="43">
        <f t="shared" si="20"/>
        <v>6297200</v>
      </c>
      <c r="E44" s="33">
        <v>26</v>
      </c>
      <c r="F44" s="34">
        <v>5148000</v>
      </c>
      <c r="G44" s="34">
        <v>1149200</v>
      </c>
      <c r="H44" s="35">
        <v>3801200</v>
      </c>
      <c r="I44" s="35">
        <v>730000</v>
      </c>
      <c r="J44" s="36">
        <f t="shared" si="21"/>
        <v>10828400</v>
      </c>
      <c r="K44" s="37">
        <f t="shared" si="22"/>
        <v>503776</v>
      </c>
      <c r="L44" s="38">
        <f t="shared" si="23"/>
        <v>94458</v>
      </c>
      <c r="M44" s="39">
        <f t="shared" si="24"/>
        <v>62972</v>
      </c>
      <c r="N44" s="40">
        <f t="shared" si="25"/>
        <v>661206</v>
      </c>
      <c r="O44" s="38">
        <f>D44*17.5%</f>
        <v>1102010</v>
      </c>
      <c r="P44" s="38">
        <f t="shared" si="29"/>
        <v>188916</v>
      </c>
      <c r="Q44" s="38">
        <f t="shared" si="30"/>
        <v>62972</v>
      </c>
      <c r="R44" s="40">
        <f t="shared" si="26"/>
        <v>1353898</v>
      </c>
      <c r="S44" s="41">
        <f>J44-N44</f>
        <v>10167194</v>
      </c>
      <c r="T44" s="42"/>
      <c r="U44" s="65">
        <f t="shared" si="1"/>
        <v>10098400</v>
      </c>
      <c r="V44" s="14" t="s">
        <v>127</v>
      </c>
    </row>
    <row r="45" spans="1:22" s="14" customFormat="1" ht="19.5" hidden="1" customHeight="1" x14ac:dyDescent="0.25">
      <c r="A45" s="82" t="s">
        <v>43</v>
      </c>
      <c r="B45" s="83"/>
      <c r="C45" s="46"/>
      <c r="D45" s="47">
        <f t="shared" ref="D45:U45" si="31">D11+D13+D15+D37</f>
        <v>175563400</v>
      </c>
      <c r="E45" s="47">
        <f t="shared" si="31"/>
        <v>702</v>
      </c>
      <c r="F45" s="47">
        <f t="shared" si="31"/>
        <v>143719600</v>
      </c>
      <c r="G45" s="47">
        <f t="shared" si="31"/>
        <v>31843800</v>
      </c>
      <c r="H45" s="47">
        <f t="shared" si="31"/>
        <v>112268000</v>
      </c>
      <c r="I45" s="47">
        <f t="shared" si="31"/>
        <v>18980000</v>
      </c>
      <c r="J45" s="47">
        <f t="shared" si="31"/>
        <v>293646200</v>
      </c>
      <c r="K45" s="47">
        <f t="shared" si="31"/>
        <v>14045072</v>
      </c>
      <c r="L45" s="47">
        <f t="shared" si="31"/>
        <v>2633451</v>
      </c>
      <c r="M45" s="47">
        <f t="shared" si="31"/>
        <v>1755634</v>
      </c>
      <c r="N45" s="47">
        <f t="shared" si="31"/>
        <v>18434157</v>
      </c>
      <c r="O45" s="47">
        <f t="shared" si="31"/>
        <v>30723595</v>
      </c>
      <c r="P45" s="47">
        <f t="shared" si="31"/>
        <v>5266902</v>
      </c>
      <c r="Q45" s="47">
        <f t="shared" si="31"/>
        <v>1755634</v>
      </c>
      <c r="R45" s="47">
        <f t="shared" si="31"/>
        <v>37746131</v>
      </c>
      <c r="S45" s="47">
        <f t="shared" si="31"/>
        <v>276594389</v>
      </c>
      <c r="T45" s="47">
        <f t="shared" si="31"/>
        <v>0</v>
      </c>
      <c r="U45" s="47">
        <f t="shared" si="31"/>
        <v>284967400</v>
      </c>
    </row>
    <row r="46" spans="1:22" s="17" customFormat="1" ht="19.5" hidden="1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88" t="s">
        <v>111</v>
      </c>
      <c r="N46" s="88"/>
      <c r="O46" s="88"/>
      <c r="P46" s="88"/>
      <c r="Q46" s="88"/>
      <c r="R46" s="88"/>
      <c r="S46" s="88"/>
      <c r="T46" s="16"/>
    </row>
    <row r="47" spans="1:22" s="17" customFormat="1" ht="19.5" hidden="1" customHeight="1" x14ac:dyDescent="0.25">
      <c r="A47" s="10" t="s">
        <v>44</v>
      </c>
      <c r="B47" s="16"/>
      <c r="C47" s="16"/>
      <c r="D47" s="16"/>
      <c r="E47" s="10"/>
      <c r="F47" s="16"/>
      <c r="G47" s="10" t="s">
        <v>45</v>
      </c>
      <c r="H47" s="16"/>
      <c r="I47" s="16"/>
      <c r="J47" s="16"/>
      <c r="L47" s="10"/>
      <c r="M47" s="84" t="s">
        <v>46</v>
      </c>
      <c r="N47" s="84"/>
      <c r="O47" s="84"/>
      <c r="P47" s="84"/>
      <c r="Q47" s="84"/>
      <c r="R47" s="84"/>
      <c r="S47" s="84"/>
      <c r="T47" s="16"/>
    </row>
    <row r="48" spans="1:22" s="17" customFormat="1" ht="19.5" hidden="1" customHeight="1" x14ac:dyDescent="0.25">
      <c r="A48" s="11" t="s">
        <v>47</v>
      </c>
      <c r="B48" s="16"/>
      <c r="C48" s="16"/>
      <c r="D48" s="11"/>
      <c r="E48" s="11"/>
      <c r="F48" s="11"/>
      <c r="G48" s="11" t="s">
        <v>48</v>
      </c>
      <c r="H48" s="11"/>
      <c r="I48" s="16"/>
      <c r="J48" s="16"/>
      <c r="K48" s="16"/>
      <c r="L48" s="16"/>
      <c r="M48" s="88" t="s">
        <v>47</v>
      </c>
      <c r="N48" s="88"/>
      <c r="O48" s="88"/>
      <c r="P48" s="88"/>
      <c r="Q48" s="88"/>
      <c r="R48" s="88"/>
      <c r="S48" s="88"/>
      <c r="T48" s="16"/>
    </row>
    <row r="49" spans="1:20" s="17" customFormat="1" ht="19.5" hidden="1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8">
        <f>N45+R45</f>
        <v>56180288</v>
      </c>
      <c r="T49" s="16"/>
    </row>
    <row r="50" spans="1:20" s="17" customFormat="1" ht="19.5" hidden="1" customHeight="1" x14ac:dyDescent="0.25">
      <c r="A50" s="16"/>
      <c r="B50" s="16"/>
      <c r="C50" s="16"/>
      <c r="D50" s="16"/>
      <c r="E50" s="16"/>
      <c r="F50" s="16"/>
      <c r="G50" s="16"/>
      <c r="H50" s="16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8">
        <f>S49+N43+R43</f>
        <v>58195392</v>
      </c>
      <c r="T50" s="16"/>
    </row>
    <row r="51" spans="1:20" ht="19.5" customHeight="1" x14ac:dyDescent="0.25">
      <c r="A51" s="16"/>
      <c r="B51" s="16"/>
      <c r="C51" s="16"/>
      <c r="D51" s="16"/>
      <c r="E51" s="16"/>
      <c r="F51" s="19"/>
      <c r="G51" s="16"/>
      <c r="H51" s="16"/>
      <c r="I51" s="16"/>
      <c r="J51" s="18"/>
      <c r="K51" s="20"/>
      <c r="L51" s="21"/>
      <c r="N51" s="16"/>
      <c r="O51" s="16"/>
      <c r="P51" s="16"/>
      <c r="Q51" s="16"/>
      <c r="R51" s="16"/>
      <c r="S51" s="16"/>
      <c r="T51" s="12"/>
    </row>
    <row r="52" spans="1:20" ht="17.25" customHeight="1" x14ac:dyDescent="0.25">
      <c r="J52" s="22"/>
      <c r="K52" s="23"/>
      <c r="L52" s="24"/>
    </row>
    <row r="53" spans="1:20" x14ac:dyDescent="0.25">
      <c r="J53" s="22"/>
    </row>
    <row r="54" spans="1:20" x14ac:dyDescent="0.25">
      <c r="I54" s="25"/>
    </row>
    <row r="55" spans="1:20" x14ac:dyDescent="0.25">
      <c r="D55" s="23"/>
      <c r="F55" s="22"/>
      <c r="G55" s="23"/>
    </row>
    <row r="56" spans="1:20" x14ac:dyDescent="0.25">
      <c r="F56" s="27"/>
    </row>
    <row r="58" spans="1:20" x14ac:dyDescent="0.25">
      <c r="M58" s="23"/>
    </row>
  </sheetData>
  <autoFilter ref="A8:V50">
    <filterColumn colId="6" showButton="0"/>
    <filterColumn colId="7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21">
      <filters>
        <filter val="chưa có"/>
      </filters>
    </filterColumn>
  </autoFilter>
  <mergeCells count="23">
    <mergeCell ref="V8:V9"/>
    <mergeCell ref="M47:S47"/>
    <mergeCell ref="M48:S48"/>
    <mergeCell ref="A13:C13"/>
    <mergeCell ref="A15:C15"/>
    <mergeCell ref="A37:C37"/>
    <mergeCell ref="A45:B45"/>
    <mergeCell ref="M46:S46"/>
    <mergeCell ref="A11:C11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32" workbookViewId="0">
      <selection activeCell="A32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9.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ht="17.25" customHeight="1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5:S45"/>
    <mergeCell ref="M46:S46"/>
    <mergeCell ref="M47:S47"/>
    <mergeCell ref="A13:C13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T8:T9"/>
    <mergeCell ref="A15:C15"/>
    <mergeCell ref="A11:C11"/>
    <mergeCell ref="A37:C37"/>
    <mergeCell ref="A44:B44"/>
    <mergeCell ref="S8:S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30" workbookViewId="0">
      <pane xSplit="4" topLeftCell="E1" activePane="topRight" state="frozen"/>
      <selection activeCell="A10" sqref="A10"/>
      <selection pane="topRight" activeCell="A30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7.2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5:S45"/>
    <mergeCell ref="M46:S46"/>
    <mergeCell ref="M47:S47"/>
    <mergeCell ref="A11:C11"/>
    <mergeCell ref="A15:C15"/>
    <mergeCell ref="A13:C13"/>
    <mergeCell ref="A37:C37"/>
    <mergeCell ref="A44:B44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29" workbookViewId="0">
      <selection activeCell="A29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7.2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5:S45"/>
    <mergeCell ref="M46:S46"/>
    <mergeCell ref="M47:S47"/>
    <mergeCell ref="A11:C11"/>
    <mergeCell ref="A13:C13"/>
    <mergeCell ref="A15:C15"/>
    <mergeCell ref="A37:C37"/>
    <mergeCell ref="A44:B44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26" workbookViewId="0">
      <selection activeCell="A26" sqref="A1:XFD104857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12.5703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bestFit="1" customWidth="1"/>
    <col min="11" max="11" width="11" style="13" customWidth="1"/>
    <col min="12" max="12" width="9.7109375" style="13" bestFit="1" customWidth="1"/>
    <col min="13" max="13" width="10.85546875" style="13" customWidth="1"/>
    <col min="14" max="14" width="10.7109375" style="13" bestFit="1" customWidth="1"/>
    <col min="15" max="15" width="10.7109375" style="13" customWidth="1"/>
    <col min="16" max="16" width="9.85546875" style="13" customWidth="1"/>
    <col min="17" max="17" width="9.5703125" style="13" customWidth="1"/>
    <col min="18" max="18" width="10.7109375" style="13" customWidth="1"/>
    <col min="19" max="19" width="12" style="13" customWidth="1"/>
    <col min="20" max="20" width="14.140625" style="13" customWidth="1"/>
    <col min="21" max="21" width="11.7109375" style="13" bestFit="1" customWidth="1"/>
    <col min="22" max="22" width="9.85546875" style="13" bestFit="1" customWidth="1"/>
    <col min="23" max="16384" width="9.140625" style="13"/>
  </cols>
  <sheetData>
    <row r="1" spans="1:21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25" x14ac:dyDescent="0.25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18.75" x14ac:dyDescent="0.25">
      <c r="A6" s="93" t="s">
        <v>110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T7" s="12"/>
    </row>
    <row r="8" spans="1:21" s="14" customFormat="1" ht="12.75" customHeight="1" x14ac:dyDescent="0.25">
      <c r="A8" s="94" t="s">
        <v>3</v>
      </c>
      <c r="B8" s="94" t="s">
        <v>4</v>
      </c>
      <c r="C8" s="94" t="s">
        <v>5</v>
      </c>
      <c r="D8" s="89" t="s">
        <v>6</v>
      </c>
      <c r="E8" s="89" t="s">
        <v>7</v>
      </c>
      <c r="F8" s="89" t="s">
        <v>8</v>
      </c>
      <c r="G8" s="96" t="s">
        <v>9</v>
      </c>
      <c r="H8" s="97"/>
      <c r="I8" s="98"/>
      <c r="J8" s="89" t="s">
        <v>10</v>
      </c>
      <c r="K8" s="94" t="s">
        <v>11</v>
      </c>
      <c r="L8" s="94"/>
      <c r="M8" s="94"/>
      <c r="N8" s="94"/>
      <c r="O8" s="94" t="s">
        <v>12</v>
      </c>
      <c r="P8" s="94"/>
      <c r="Q8" s="94"/>
      <c r="R8" s="94"/>
      <c r="S8" s="94" t="s">
        <v>13</v>
      </c>
      <c r="T8" s="76" t="s">
        <v>14</v>
      </c>
    </row>
    <row r="9" spans="1:21" s="14" customFormat="1" ht="38.25" x14ac:dyDescent="0.25">
      <c r="A9" s="94"/>
      <c r="B9" s="94"/>
      <c r="C9" s="94"/>
      <c r="D9" s="95"/>
      <c r="E9" s="95"/>
      <c r="F9" s="95"/>
      <c r="G9" s="70" t="s">
        <v>15</v>
      </c>
      <c r="H9" s="70" t="s">
        <v>16</v>
      </c>
      <c r="I9" s="70" t="s">
        <v>17</v>
      </c>
      <c r="J9" s="95"/>
      <c r="K9" s="71" t="s">
        <v>18</v>
      </c>
      <c r="L9" s="71" t="s">
        <v>19</v>
      </c>
      <c r="M9" s="71" t="s">
        <v>20</v>
      </c>
      <c r="N9" s="70" t="s">
        <v>21</v>
      </c>
      <c r="O9" s="71" t="s">
        <v>87</v>
      </c>
      <c r="P9" s="71" t="s">
        <v>22</v>
      </c>
      <c r="Q9" s="71" t="s">
        <v>20</v>
      </c>
      <c r="R9" s="70" t="s">
        <v>21</v>
      </c>
      <c r="S9" s="94"/>
      <c r="T9" s="77"/>
    </row>
    <row r="10" spans="1:21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 t="s">
        <v>54</v>
      </c>
      <c r="K10" s="5" t="s">
        <v>55</v>
      </c>
      <c r="L10" s="5" t="s">
        <v>56</v>
      </c>
      <c r="M10" s="5" t="s">
        <v>57</v>
      </c>
      <c r="N10" s="5" t="s">
        <v>58</v>
      </c>
      <c r="O10" s="5" t="s">
        <v>59</v>
      </c>
      <c r="P10" s="5" t="s">
        <v>60</v>
      </c>
      <c r="Q10" s="5" t="s">
        <v>109</v>
      </c>
      <c r="R10" s="5" t="s">
        <v>61</v>
      </c>
      <c r="S10" s="5" t="s">
        <v>62</v>
      </c>
      <c r="T10" s="6">
        <v>20</v>
      </c>
    </row>
    <row r="11" spans="1:21" s="55" customFormat="1" ht="21.75" customHeight="1" x14ac:dyDescent="0.25">
      <c r="A11" s="85" t="s">
        <v>96</v>
      </c>
      <c r="B11" s="86"/>
      <c r="C11" s="87"/>
      <c r="D11" s="51">
        <f>SUM(D12:D12)</f>
        <v>13165200</v>
      </c>
      <c r="E11" s="51">
        <f t="shared" ref="E11:T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1053216</v>
      </c>
      <c r="L11" s="51">
        <f t="shared" si="0"/>
        <v>197478</v>
      </c>
      <c r="M11" s="51">
        <f t="shared" si="0"/>
        <v>131652</v>
      </c>
      <c r="N11" s="51">
        <f t="shared" si="0"/>
        <v>1382346</v>
      </c>
      <c r="O11" s="51">
        <f t="shared" si="0"/>
        <v>2303910</v>
      </c>
      <c r="P11" s="51">
        <f t="shared" si="0"/>
        <v>394956</v>
      </c>
      <c r="Q11" s="51">
        <f t="shared" si="0"/>
        <v>131652</v>
      </c>
      <c r="R11" s="51">
        <f t="shared" si="0"/>
        <v>2830518</v>
      </c>
      <c r="S11" s="51">
        <f t="shared" si="0"/>
        <v>0</v>
      </c>
      <c r="T11" s="51">
        <f t="shared" si="0"/>
        <v>0</v>
      </c>
      <c r="U11" s="51">
        <f>SUM(U12:U12)</f>
        <v>0</v>
      </c>
    </row>
    <row r="12" spans="1:21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6"/>
      <c r="K12" s="37">
        <f>D12*8%</f>
        <v>1053216</v>
      </c>
      <c r="L12" s="38">
        <f>D12*1.5%</f>
        <v>197478</v>
      </c>
      <c r="M12" s="39">
        <f>D12*1%</f>
        <v>131652</v>
      </c>
      <c r="N12" s="40">
        <f>K12+L12+M12</f>
        <v>1382346</v>
      </c>
      <c r="O12" s="38">
        <f>D12*17.5%</f>
        <v>2303910</v>
      </c>
      <c r="P12" s="38">
        <f>D12*3%</f>
        <v>394956</v>
      </c>
      <c r="Q12" s="38">
        <f>D12*1%</f>
        <v>131652</v>
      </c>
      <c r="R12" s="40">
        <f>O12+P12+Q12</f>
        <v>2830518</v>
      </c>
      <c r="S12" s="41"/>
      <c r="T12" s="42"/>
      <c r="U12" s="65">
        <f t="shared" ref="U12:U43" si="1">J12-I12</f>
        <v>0</v>
      </c>
    </row>
    <row r="13" spans="1:21" s="55" customFormat="1" ht="21.75" customHeight="1" x14ac:dyDescent="0.25">
      <c r="A13" s="85" t="s">
        <v>23</v>
      </c>
      <c r="B13" s="86"/>
      <c r="C13" s="87"/>
      <c r="D13" s="51">
        <f>SUM(D14:D14)</f>
        <v>12070000</v>
      </c>
      <c r="E13" s="51">
        <f t="shared" ref="E13:T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16733800</v>
      </c>
      <c r="K13" s="51">
        <f t="shared" si="2"/>
        <v>965600</v>
      </c>
      <c r="L13" s="51">
        <f t="shared" si="2"/>
        <v>181050</v>
      </c>
      <c r="M13" s="51">
        <f t="shared" si="2"/>
        <v>120700</v>
      </c>
      <c r="N13" s="51">
        <f t="shared" si="2"/>
        <v>1267350</v>
      </c>
      <c r="O13" s="51">
        <f t="shared" si="2"/>
        <v>2112250</v>
      </c>
      <c r="P13" s="51">
        <f t="shared" si="2"/>
        <v>362100</v>
      </c>
      <c r="Q13" s="51">
        <f t="shared" si="2"/>
        <v>120700</v>
      </c>
      <c r="R13" s="51">
        <f t="shared" si="2"/>
        <v>2595050</v>
      </c>
      <c r="S13" s="51">
        <f t="shared" si="2"/>
        <v>15466450</v>
      </c>
      <c r="T13" s="51">
        <f t="shared" si="2"/>
        <v>0</v>
      </c>
      <c r="U13" s="51">
        <f>SUM(U14:U14)</f>
        <v>16003800</v>
      </c>
    </row>
    <row r="14" spans="1:21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6">
        <f>F14+G14+H14+I14</f>
        <v>16733800</v>
      </c>
      <c r="K14" s="37">
        <f>D14*8%</f>
        <v>965600</v>
      </c>
      <c r="L14" s="38">
        <f>D14*1.5%</f>
        <v>181050</v>
      </c>
      <c r="M14" s="39">
        <f>D14*1%</f>
        <v>120700</v>
      </c>
      <c r="N14" s="40">
        <f>K14+L14+M14</f>
        <v>1267350</v>
      </c>
      <c r="O14" s="38">
        <f>D14*17.5%</f>
        <v>2112250</v>
      </c>
      <c r="P14" s="38">
        <f>D14*3%</f>
        <v>362100</v>
      </c>
      <c r="Q14" s="38">
        <f>D14*1%</f>
        <v>120700</v>
      </c>
      <c r="R14" s="40">
        <f>O14+P14+Q14</f>
        <v>2595050</v>
      </c>
      <c r="S14" s="41">
        <f>J14-N14</f>
        <v>15466450</v>
      </c>
      <c r="T14" s="42"/>
      <c r="U14" s="65">
        <f t="shared" si="1"/>
        <v>16003800</v>
      </c>
    </row>
    <row r="15" spans="1:21" s="53" customFormat="1" ht="21.75" customHeight="1" x14ac:dyDescent="0.25">
      <c r="A15" s="79" t="s">
        <v>28</v>
      </c>
      <c r="B15" s="80"/>
      <c r="C15" s="81"/>
      <c r="D15" s="51">
        <f t="shared" ref="D15:T15" si="3">SUM(D16:D35)</f>
        <v>120387000</v>
      </c>
      <c r="E15" s="51">
        <f t="shared" si="3"/>
        <v>520</v>
      </c>
      <c r="F15" s="51">
        <f t="shared" si="3"/>
        <v>98937400</v>
      </c>
      <c r="G15" s="51">
        <f t="shared" si="3"/>
        <v>21449600</v>
      </c>
      <c r="H15" s="51">
        <f t="shared" si="3"/>
        <v>89460800</v>
      </c>
      <c r="I15" s="51">
        <f t="shared" si="3"/>
        <v>14600000</v>
      </c>
      <c r="J15" s="51">
        <f t="shared" si="3"/>
        <v>224447800</v>
      </c>
      <c r="K15" s="51">
        <f t="shared" si="3"/>
        <v>9630960</v>
      </c>
      <c r="L15" s="51">
        <f t="shared" si="3"/>
        <v>1805805</v>
      </c>
      <c r="M15" s="51">
        <f t="shared" si="3"/>
        <v>1203870</v>
      </c>
      <c r="N15" s="51">
        <f t="shared" si="3"/>
        <v>12640635</v>
      </c>
      <c r="O15" s="51">
        <f t="shared" si="3"/>
        <v>21067725</v>
      </c>
      <c r="P15" s="51">
        <f t="shared" si="3"/>
        <v>3611610</v>
      </c>
      <c r="Q15" s="51">
        <f t="shared" si="3"/>
        <v>1203870</v>
      </c>
      <c r="R15" s="51">
        <f t="shared" si="3"/>
        <v>25883205</v>
      </c>
      <c r="S15" s="51">
        <f t="shared" si="3"/>
        <v>211807165</v>
      </c>
      <c r="T15" s="51">
        <f t="shared" si="3"/>
        <v>0</v>
      </c>
      <c r="U15" s="51">
        <f>SUM(U16:U36)</f>
        <v>220149000</v>
      </c>
    </row>
    <row r="16" spans="1:21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6">
        <f t="shared" ref="J16:J33" si="4">F16+G16+H16+I16</f>
        <v>10712800</v>
      </c>
      <c r="K16" s="37">
        <f t="shared" ref="K16:K36" si="5">D16*8%</f>
        <v>501600</v>
      </c>
      <c r="L16" s="38">
        <f t="shared" ref="L16:L36" si="6">D16*1.5%</f>
        <v>94050</v>
      </c>
      <c r="M16" s="39">
        <f t="shared" ref="M16:M36" si="7">D16*1%</f>
        <v>62700</v>
      </c>
      <c r="N16" s="40">
        <f t="shared" ref="N16:N34" si="8">K16+L16+M16</f>
        <v>658350</v>
      </c>
      <c r="O16" s="38">
        <f>D16*17.5%</f>
        <v>1097250</v>
      </c>
      <c r="P16" s="38">
        <f>D16*3%</f>
        <v>188100</v>
      </c>
      <c r="Q16" s="38">
        <f>D16*1%</f>
        <v>62700</v>
      </c>
      <c r="R16" s="40">
        <f t="shared" ref="R16:R36" si="9">O16+P16+Q16</f>
        <v>1348050</v>
      </c>
      <c r="S16" s="41">
        <f>J16-N16</f>
        <v>10054450</v>
      </c>
      <c r="T16" s="42"/>
      <c r="U16" s="65">
        <f t="shared" si="1"/>
        <v>9982800</v>
      </c>
    </row>
    <row r="17" spans="1:22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6">
        <f t="shared" si="4"/>
        <v>10187200</v>
      </c>
      <c r="K17" s="37">
        <f t="shared" si="5"/>
        <v>459552</v>
      </c>
      <c r="L17" s="38">
        <f t="shared" si="6"/>
        <v>86166</v>
      </c>
      <c r="M17" s="39">
        <f t="shared" si="7"/>
        <v>57444</v>
      </c>
      <c r="N17" s="40">
        <f t="shared" si="8"/>
        <v>603162</v>
      </c>
      <c r="O17" s="38">
        <f t="shared" ref="O17:O34" si="11">D17*17.5%</f>
        <v>1005269.9999999999</v>
      </c>
      <c r="P17" s="38">
        <f t="shared" ref="P17:P36" si="12">D17*3%</f>
        <v>172332</v>
      </c>
      <c r="Q17" s="38">
        <f t="shared" ref="Q17:Q36" si="13">D17*1%</f>
        <v>57444</v>
      </c>
      <c r="R17" s="40">
        <f t="shared" si="9"/>
        <v>1235046</v>
      </c>
      <c r="S17" s="41">
        <f t="shared" ref="S17:S24" si="14">J17-N17</f>
        <v>9584038</v>
      </c>
      <c r="T17" s="42"/>
      <c r="U17" s="65">
        <f t="shared" si="1"/>
        <v>9457200</v>
      </c>
    </row>
    <row r="18" spans="1:22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6">
        <f t="shared" si="4"/>
        <v>10187200</v>
      </c>
      <c r="K18" s="37">
        <f t="shared" si="5"/>
        <v>459552</v>
      </c>
      <c r="L18" s="38">
        <f t="shared" si="6"/>
        <v>86166</v>
      </c>
      <c r="M18" s="39">
        <f t="shared" si="7"/>
        <v>57444</v>
      </c>
      <c r="N18" s="40">
        <f t="shared" si="8"/>
        <v>603162</v>
      </c>
      <c r="O18" s="38">
        <f t="shared" si="11"/>
        <v>1005269.9999999999</v>
      </c>
      <c r="P18" s="38">
        <f t="shared" si="12"/>
        <v>172332</v>
      </c>
      <c r="Q18" s="38">
        <f t="shared" si="13"/>
        <v>57444</v>
      </c>
      <c r="R18" s="40">
        <f t="shared" si="9"/>
        <v>1235046</v>
      </c>
      <c r="S18" s="41">
        <f t="shared" si="14"/>
        <v>9584038</v>
      </c>
      <c r="T18" s="42"/>
      <c r="U18" s="65">
        <f t="shared" si="1"/>
        <v>9457200</v>
      </c>
    </row>
    <row r="19" spans="1:22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6">
        <f>F19+G19+H19+I19</f>
        <v>11358400</v>
      </c>
      <c r="K19" s="37">
        <f>D19*8%</f>
        <v>443632</v>
      </c>
      <c r="L19" s="38">
        <f>D19*1.5%</f>
        <v>83181</v>
      </c>
      <c r="M19" s="39">
        <f>D19*1%</f>
        <v>55454</v>
      </c>
      <c r="N19" s="40">
        <f>K19+L19+M19</f>
        <v>582267</v>
      </c>
      <c r="O19" s="38">
        <f t="shared" si="11"/>
        <v>970444.99999999988</v>
      </c>
      <c r="P19" s="38">
        <f>D19*3%</f>
        <v>166362</v>
      </c>
      <c r="Q19" s="38">
        <f t="shared" si="13"/>
        <v>55454</v>
      </c>
      <c r="R19" s="40">
        <f>O19+P19+Q19</f>
        <v>1192261</v>
      </c>
      <c r="S19" s="41">
        <f>J19-N19</f>
        <v>10776133</v>
      </c>
      <c r="T19" s="42"/>
      <c r="U19" s="65">
        <f t="shared" si="1"/>
        <v>10628400</v>
      </c>
    </row>
    <row r="20" spans="1:22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6">
        <f>F20+G20+H20+I20</f>
        <v>10712800</v>
      </c>
      <c r="K20" s="37">
        <f>D20*8%</f>
        <v>501600</v>
      </c>
      <c r="L20" s="38">
        <f>D20*1.5%</f>
        <v>94050</v>
      </c>
      <c r="M20" s="39">
        <f>D20*1%</f>
        <v>62700</v>
      </c>
      <c r="N20" s="40">
        <f>K20+L20+M20</f>
        <v>658350</v>
      </c>
      <c r="O20" s="38">
        <f t="shared" si="11"/>
        <v>1097250</v>
      </c>
      <c r="P20" s="38">
        <f>D20*3%</f>
        <v>188100</v>
      </c>
      <c r="Q20" s="38">
        <f t="shared" si="13"/>
        <v>62700</v>
      </c>
      <c r="R20" s="40">
        <f>O20+P20+Q20</f>
        <v>1348050</v>
      </c>
      <c r="S20" s="41">
        <f>J20-N20</f>
        <v>10054450</v>
      </c>
      <c r="T20" s="42"/>
      <c r="U20" s="65">
        <f t="shared" si="1"/>
        <v>9982800</v>
      </c>
    </row>
    <row r="21" spans="1:22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6">
        <f t="shared" si="4"/>
        <v>11559000</v>
      </c>
      <c r="K21" s="37">
        <f t="shared" si="5"/>
        <v>459680</v>
      </c>
      <c r="L21" s="38">
        <f t="shared" si="6"/>
        <v>86190</v>
      </c>
      <c r="M21" s="39">
        <f t="shared" si="7"/>
        <v>57460</v>
      </c>
      <c r="N21" s="40">
        <f t="shared" si="8"/>
        <v>603330</v>
      </c>
      <c r="O21" s="38">
        <f t="shared" si="11"/>
        <v>1005549.9999999999</v>
      </c>
      <c r="P21" s="38">
        <f t="shared" si="12"/>
        <v>172380</v>
      </c>
      <c r="Q21" s="38">
        <f t="shared" si="13"/>
        <v>57460</v>
      </c>
      <c r="R21" s="40">
        <f t="shared" si="9"/>
        <v>1235390</v>
      </c>
      <c r="S21" s="41">
        <f t="shared" si="14"/>
        <v>10955670</v>
      </c>
      <c r="T21" s="42"/>
      <c r="U21" s="65">
        <f t="shared" si="1"/>
        <v>10829000</v>
      </c>
    </row>
    <row r="22" spans="1:22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6">
        <f t="shared" si="4"/>
        <v>11559000</v>
      </c>
      <c r="K22" s="37">
        <f t="shared" si="5"/>
        <v>459680</v>
      </c>
      <c r="L22" s="38">
        <f t="shared" si="6"/>
        <v>86190</v>
      </c>
      <c r="M22" s="39">
        <f t="shared" si="7"/>
        <v>57460</v>
      </c>
      <c r="N22" s="40">
        <f t="shared" si="8"/>
        <v>603330</v>
      </c>
      <c r="O22" s="38">
        <f t="shared" si="11"/>
        <v>1005549.9999999999</v>
      </c>
      <c r="P22" s="38">
        <f t="shared" si="12"/>
        <v>172380</v>
      </c>
      <c r="Q22" s="38">
        <f t="shared" si="13"/>
        <v>57460</v>
      </c>
      <c r="R22" s="40">
        <f t="shared" si="9"/>
        <v>1235390</v>
      </c>
      <c r="S22" s="41">
        <f t="shared" si="14"/>
        <v>10955670</v>
      </c>
      <c r="T22" s="42"/>
      <c r="U22" s="65">
        <f t="shared" si="1"/>
        <v>10829000</v>
      </c>
    </row>
    <row r="23" spans="1:22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6">
        <f t="shared" si="4"/>
        <v>11559000</v>
      </c>
      <c r="K23" s="37">
        <f t="shared" si="5"/>
        <v>459680</v>
      </c>
      <c r="L23" s="38">
        <f t="shared" si="6"/>
        <v>86190</v>
      </c>
      <c r="M23" s="39">
        <f t="shared" si="7"/>
        <v>57460</v>
      </c>
      <c r="N23" s="40">
        <f t="shared" si="8"/>
        <v>603330</v>
      </c>
      <c r="O23" s="38">
        <f t="shared" si="11"/>
        <v>1005549.9999999999</v>
      </c>
      <c r="P23" s="38">
        <f t="shared" si="12"/>
        <v>172380</v>
      </c>
      <c r="Q23" s="38">
        <f t="shared" si="13"/>
        <v>57460</v>
      </c>
      <c r="R23" s="40">
        <f t="shared" si="9"/>
        <v>1235390</v>
      </c>
      <c r="S23" s="41">
        <f t="shared" si="14"/>
        <v>10955670</v>
      </c>
      <c r="T23" s="42"/>
      <c r="U23" s="65">
        <f t="shared" si="1"/>
        <v>10829000</v>
      </c>
    </row>
    <row r="24" spans="1:22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6">
        <f t="shared" si="4"/>
        <v>10719200</v>
      </c>
      <c r="K24" s="37">
        <f t="shared" si="5"/>
        <v>502112</v>
      </c>
      <c r="L24" s="38">
        <f t="shared" si="6"/>
        <v>94146</v>
      </c>
      <c r="M24" s="39">
        <f t="shared" si="7"/>
        <v>62764</v>
      </c>
      <c r="N24" s="40">
        <f t="shared" si="8"/>
        <v>659022</v>
      </c>
      <c r="O24" s="38">
        <f t="shared" si="11"/>
        <v>1098370</v>
      </c>
      <c r="P24" s="38">
        <f t="shared" si="12"/>
        <v>188292</v>
      </c>
      <c r="Q24" s="38">
        <f t="shared" si="13"/>
        <v>62764</v>
      </c>
      <c r="R24" s="40">
        <f t="shared" si="9"/>
        <v>1349426</v>
      </c>
      <c r="S24" s="41">
        <f t="shared" si="14"/>
        <v>10060178</v>
      </c>
      <c r="T24" s="42"/>
      <c r="U24" s="65">
        <f t="shared" si="1"/>
        <v>9989200</v>
      </c>
    </row>
    <row r="25" spans="1:22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6">
        <f t="shared" si="4"/>
        <v>11559000</v>
      </c>
      <c r="K25" s="37">
        <f t="shared" si="5"/>
        <v>459680</v>
      </c>
      <c r="L25" s="38">
        <f t="shared" si="6"/>
        <v>86190</v>
      </c>
      <c r="M25" s="39">
        <f t="shared" si="7"/>
        <v>57460</v>
      </c>
      <c r="N25" s="40">
        <f t="shared" si="8"/>
        <v>603330</v>
      </c>
      <c r="O25" s="38">
        <f t="shared" si="11"/>
        <v>1005549.9999999999</v>
      </c>
      <c r="P25" s="38">
        <f t="shared" si="12"/>
        <v>172380</v>
      </c>
      <c r="Q25" s="38">
        <f t="shared" si="13"/>
        <v>57460</v>
      </c>
      <c r="R25" s="40">
        <f t="shared" si="9"/>
        <v>1235390</v>
      </c>
      <c r="S25" s="41">
        <f>J25-N25</f>
        <v>10955670</v>
      </c>
      <c r="T25" s="42"/>
      <c r="U25" s="65">
        <f t="shared" si="1"/>
        <v>10829000</v>
      </c>
    </row>
    <row r="26" spans="1:22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6">
        <f t="shared" si="4"/>
        <v>11559000</v>
      </c>
      <c r="K26" s="37">
        <f t="shared" si="5"/>
        <v>459680</v>
      </c>
      <c r="L26" s="38">
        <f t="shared" si="6"/>
        <v>86190</v>
      </c>
      <c r="M26" s="39">
        <f t="shared" si="7"/>
        <v>57460</v>
      </c>
      <c r="N26" s="40">
        <f t="shared" si="8"/>
        <v>603330</v>
      </c>
      <c r="O26" s="38">
        <f t="shared" si="11"/>
        <v>1005549.9999999999</v>
      </c>
      <c r="P26" s="38">
        <f t="shared" si="12"/>
        <v>172380</v>
      </c>
      <c r="Q26" s="38">
        <f t="shared" si="13"/>
        <v>57460</v>
      </c>
      <c r="R26" s="40">
        <f t="shared" si="9"/>
        <v>1235390</v>
      </c>
      <c r="S26" s="41">
        <f>J26-N26</f>
        <v>10955670</v>
      </c>
      <c r="T26" s="42"/>
      <c r="U26" s="65">
        <f t="shared" si="1"/>
        <v>10829000</v>
      </c>
    </row>
    <row r="27" spans="1:22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6">
        <f t="shared" si="4"/>
        <v>11559000</v>
      </c>
      <c r="K27" s="37">
        <f t="shared" si="5"/>
        <v>459680</v>
      </c>
      <c r="L27" s="38">
        <f t="shared" si="6"/>
        <v>86190</v>
      </c>
      <c r="M27" s="39">
        <f t="shared" si="7"/>
        <v>57460</v>
      </c>
      <c r="N27" s="40">
        <f t="shared" si="8"/>
        <v>603330</v>
      </c>
      <c r="O27" s="38">
        <f t="shared" si="11"/>
        <v>1005549.9999999999</v>
      </c>
      <c r="P27" s="38">
        <f t="shared" si="12"/>
        <v>172380</v>
      </c>
      <c r="Q27" s="38">
        <f t="shared" si="13"/>
        <v>57460</v>
      </c>
      <c r="R27" s="40">
        <f t="shared" si="9"/>
        <v>1235390</v>
      </c>
      <c r="S27" s="41">
        <f t="shared" ref="S27" si="15">J27-N27</f>
        <v>10955670</v>
      </c>
      <c r="T27" s="42"/>
      <c r="U27" s="65">
        <f t="shared" si="1"/>
        <v>10829000</v>
      </c>
    </row>
    <row r="28" spans="1:22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6">
        <f t="shared" si="4"/>
        <v>11559000</v>
      </c>
      <c r="K28" s="37">
        <f t="shared" si="5"/>
        <v>459680</v>
      </c>
      <c r="L28" s="38">
        <f t="shared" si="6"/>
        <v>86190</v>
      </c>
      <c r="M28" s="39">
        <f t="shared" si="7"/>
        <v>57460</v>
      </c>
      <c r="N28" s="40">
        <f t="shared" si="8"/>
        <v>603330</v>
      </c>
      <c r="O28" s="38">
        <f t="shared" si="11"/>
        <v>1005549.9999999999</v>
      </c>
      <c r="P28" s="38">
        <f t="shared" si="12"/>
        <v>172380</v>
      </c>
      <c r="Q28" s="38">
        <f t="shared" si="13"/>
        <v>57460</v>
      </c>
      <c r="R28" s="40">
        <f t="shared" si="9"/>
        <v>1235390</v>
      </c>
      <c r="S28" s="41">
        <f>J28-N28</f>
        <v>10955670</v>
      </c>
      <c r="T28" s="42"/>
      <c r="U28" s="65">
        <f t="shared" si="1"/>
        <v>10829000</v>
      </c>
      <c r="V28" s="63"/>
    </row>
    <row r="29" spans="1:22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6">
        <f t="shared" si="4"/>
        <v>10719200</v>
      </c>
      <c r="K29" s="37">
        <f t="shared" si="5"/>
        <v>502112</v>
      </c>
      <c r="L29" s="38">
        <f t="shared" si="6"/>
        <v>94146</v>
      </c>
      <c r="M29" s="39">
        <f t="shared" si="7"/>
        <v>62764</v>
      </c>
      <c r="N29" s="40">
        <f t="shared" si="8"/>
        <v>659022</v>
      </c>
      <c r="O29" s="38">
        <f t="shared" si="11"/>
        <v>1098370</v>
      </c>
      <c r="P29" s="38">
        <f t="shared" si="12"/>
        <v>188292</v>
      </c>
      <c r="Q29" s="38">
        <f t="shared" si="13"/>
        <v>62764</v>
      </c>
      <c r="R29" s="40">
        <f t="shared" si="9"/>
        <v>1349426</v>
      </c>
      <c r="S29" s="41">
        <f t="shared" ref="S29:S30" si="16">J29-N29</f>
        <v>10060178</v>
      </c>
      <c r="T29" s="42"/>
      <c r="U29" s="65">
        <f t="shared" si="1"/>
        <v>9989200</v>
      </c>
      <c r="V29" s="63"/>
    </row>
    <row r="30" spans="1:22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6">
        <f t="shared" si="4"/>
        <v>10719200</v>
      </c>
      <c r="K30" s="37">
        <f t="shared" si="5"/>
        <v>502112</v>
      </c>
      <c r="L30" s="38">
        <f t="shared" si="6"/>
        <v>94146</v>
      </c>
      <c r="M30" s="39">
        <f t="shared" si="7"/>
        <v>62764</v>
      </c>
      <c r="N30" s="40">
        <f t="shared" si="8"/>
        <v>659022</v>
      </c>
      <c r="O30" s="38">
        <f t="shared" si="11"/>
        <v>1098370</v>
      </c>
      <c r="P30" s="38">
        <f t="shared" si="12"/>
        <v>188292</v>
      </c>
      <c r="Q30" s="38">
        <f t="shared" si="13"/>
        <v>62764</v>
      </c>
      <c r="R30" s="40">
        <f t="shared" si="9"/>
        <v>1349426</v>
      </c>
      <c r="S30" s="41">
        <f t="shared" si="16"/>
        <v>10060178</v>
      </c>
      <c r="T30" s="42"/>
      <c r="U30" s="65">
        <f t="shared" si="1"/>
        <v>9989200</v>
      </c>
      <c r="V30" s="63"/>
    </row>
    <row r="31" spans="1:22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6">
        <f t="shared" si="4"/>
        <v>11559000</v>
      </c>
      <c r="K31" s="37">
        <f t="shared" si="5"/>
        <v>459680</v>
      </c>
      <c r="L31" s="38">
        <f t="shared" si="6"/>
        <v>86190</v>
      </c>
      <c r="M31" s="39">
        <f t="shared" si="7"/>
        <v>57460</v>
      </c>
      <c r="N31" s="40">
        <f t="shared" si="8"/>
        <v>603330</v>
      </c>
      <c r="O31" s="38">
        <f t="shared" si="11"/>
        <v>1005549.9999999999</v>
      </c>
      <c r="P31" s="38">
        <f t="shared" si="12"/>
        <v>172380</v>
      </c>
      <c r="Q31" s="38">
        <f t="shared" si="13"/>
        <v>57460</v>
      </c>
      <c r="R31" s="40">
        <f t="shared" si="9"/>
        <v>1235390</v>
      </c>
      <c r="S31" s="41">
        <f>J31-N31</f>
        <v>10955670</v>
      </c>
      <c r="T31" s="42"/>
      <c r="U31" s="65">
        <f t="shared" si="1"/>
        <v>10829000</v>
      </c>
      <c r="V31" s="63"/>
    </row>
    <row r="32" spans="1:22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6">
        <f t="shared" si="4"/>
        <v>11559000</v>
      </c>
      <c r="K32" s="37">
        <f t="shared" si="5"/>
        <v>459680</v>
      </c>
      <c r="L32" s="38">
        <f t="shared" si="6"/>
        <v>86190</v>
      </c>
      <c r="M32" s="39">
        <f t="shared" si="7"/>
        <v>57460</v>
      </c>
      <c r="N32" s="40">
        <f t="shared" si="8"/>
        <v>603330</v>
      </c>
      <c r="O32" s="38">
        <f t="shared" si="11"/>
        <v>1005549.9999999999</v>
      </c>
      <c r="P32" s="38">
        <f t="shared" si="12"/>
        <v>172380</v>
      </c>
      <c r="Q32" s="38">
        <f t="shared" si="13"/>
        <v>57460</v>
      </c>
      <c r="R32" s="40">
        <f t="shared" si="9"/>
        <v>1235390</v>
      </c>
      <c r="S32" s="41">
        <f>J32-N32</f>
        <v>10955670</v>
      </c>
      <c r="T32" s="42"/>
      <c r="U32" s="65">
        <f t="shared" si="1"/>
        <v>10829000</v>
      </c>
      <c r="V32" s="63"/>
    </row>
    <row r="33" spans="1:22" s="53" customFormat="1" ht="21.75" customHeight="1" x14ac:dyDescent="0.25">
      <c r="A33" s="29">
        <v>20</v>
      </c>
      <c r="B33" s="64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6">
        <f t="shared" si="4"/>
        <v>11559000</v>
      </c>
      <c r="K33" s="37">
        <f t="shared" si="5"/>
        <v>459680</v>
      </c>
      <c r="L33" s="38">
        <f t="shared" si="6"/>
        <v>86190</v>
      </c>
      <c r="M33" s="39">
        <f t="shared" si="7"/>
        <v>57460</v>
      </c>
      <c r="N33" s="40">
        <f t="shared" si="8"/>
        <v>603330</v>
      </c>
      <c r="O33" s="38">
        <f t="shared" si="11"/>
        <v>1005549.9999999999</v>
      </c>
      <c r="P33" s="38">
        <f t="shared" si="12"/>
        <v>172380</v>
      </c>
      <c r="Q33" s="38">
        <f t="shared" si="13"/>
        <v>57460</v>
      </c>
      <c r="R33" s="40">
        <f t="shared" si="9"/>
        <v>1235390</v>
      </c>
      <c r="S33" s="41">
        <f>J33-N33</f>
        <v>10955670</v>
      </c>
      <c r="T33" s="42"/>
      <c r="U33" s="65">
        <f t="shared" si="1"/>
        <v>10829000</v>
      </c>
      <c r="V33" s="63"/>
    </row>
    <row r="34" spans="1:22" s="53" customFormat="1" ht="21.75" customHeight="1" x14ac:dyDescent="0.25">
      <c r="A34" s="29">
        <v>21</v>
      </c>
      <c r="B34" s="30" t="s">
        <v>102</v>
      </c>
      <c r="C34" s="31" t="s">
        <v>90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6">
        <f>F34+G34+H34+I34</f>
        <v>12510600</v>
      </c>
      <c r="K34" s="37">
        <f t="shared" si="5"/>
        <v>634816</v>
      </c>
      <c r="L34" s="38">
        <f t="shared" si="6"/>
        <v>119028</v>
      </c>
      <c r="M34" s="39">
        <f t="shared" si="7"/>
        <v>79352</v>
      </c>
      <c r="N34" s="40">
        <f t="shared" si="8"/>
        <v>833196</v>
      </c>
      <c r="O34" s="38">
        <f t="shared" si="11"/>
        <v>1388660</v>
      </c>
      <c r="P34" s="38">
        <f t="shared" si="12"/>
        <v>238056</v>
      </c>
      <c r="Q34" s="38">
        <f t="shared" si="13"/>
        <v>79352</v>
      </c>
      <c r="R34" s="40">
        <f t="shared" si="9"/>
        <v>1706068</v>
      </c>
      <c r="S34" s="41">
        <f>J34-N34</f>
        <v>11677404</v>
      </c>
      <c r="T34" s="42"/>
      <c r="U34" s="65">
        <f t="shared" si="1"/>
        <v>11780600</v>
      </c>
      <c r="V34" s="63"/>
    </row>
    <row r="35" spans="1:22" s="53" customFormat="1" ht="21.75" customHeight="1" x14ac:dyDescent="0.25">
      <c r="A35" s="29">
        <v>22</v>
      </c>
      <c r="B35" s="64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6">
        <f t="shared" ref="J35:J36" si="17">F35+G35+H35+I35</f>
        <v>11031200</v>
      </c>
      <c r="K35" s="37">
        <f t="shared" si="5"/>
        <v>527072</v>
      </c>
      <c r="L35" s="38">
        <f t="shared" si="6"/>
        <v>98826</v>
      </c>
      <c r="M35" s="39">
        <f t="shared" si="7"/>
        <v>65884</v>
      </c>
      <c r="N35" s="40">
        <f>K35+L35+M35</f>
        <v>691782</v>
      </c>
      <c r="O35" s="38">
        <f>D35*17.5%</f>
        <v>1152970</v>
      </c>
      <c r="P35" s="38">
        <f t="shared" si="12"/>
        <v>197652</v>
      </c>
      <c r="Q35" s="38">
        <f t="shared" si="13"/>
        <v>65884</v>
      </c>
      <c r="R35" s="40">
        <f t="shared" si="9"/>
        <v>1416506</v>
      </c>
      <c r="S35" s="41">
        <f t="shared" ref="S35:S36" si="18">J35-N35</f>
        <v>10339418</v>
      </c>
      <c r="T35" s="42"/>
      <c r="U35" s="65">
        <f t="shared" si="1"/>
        <v>10301200</v>
      </c>
      <c r="V35" s="63"/>
    </row>
    <row r="36" spans="1:22" s="53" customFormat="1" ht="21.75" customHeight="1" x14ac:dyDescent="0.25">
      <c r="A36" s="62">
        <v>23</v>
      </c>
      <c r="B36" s="30" t="s">
        <v>112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6">
        <f t="shared" si="17"/>
        <v>11031200</v>
      </c>
      <c r="K36" s="37">
        <f t="shared" si="5"/>
        <v>527072</v>
      </c>
      <c r="L36" s="38">
        <f t="shared" si="6"/>
        <v>98826</v>
      </c>
      <c r="M36" s="39">
        <f t="shared" si="7"/>
        <v>65884</v>
      </c>
      <c r="N36" s="40">
        <f>K36+L36+M36</f>
        <v>691782</v>
      </c>
      <c r="O36" s="38">
        <f>D36*17.5%</f>
        <v>1152970</v>
      </c>
      <c r="P36" s="38">
        <f t="shared" si="12"/>
        <v>197652</v>
      </c>
      <c r="Q36" s="38">
        <f t="shared" si="13"/>
        <v>65884</v>
      </c>
      <c r="R36" s="40">
        <f t="shared" si="9"/>
        <v>1416506</v>
      </c>
      <c r="S36" s="41">
        <f t="shared" si="18"/>
        <v>10339418</v>
      </c>
      <c r="T36" s="42"/>
      <c r="U36" s="65">
        <f t="shared" si="1"/>
        <v>10301200</v>
      </c>
      <c r="V36" s="63"/>
    </row>
    <row r="37" spans="1:22" s="26" customFormat="1" ht="21.75" customHeight="1" x14ac:dyDescent="0.25">
      <c r="A37" s="79" t="s">
        <v>38</v>
      </c>
      <c r="B37" s="80"/>
      <c r="C37" s="81"/>
      <c r="D37" s="51">
        <f t="shared" ref="D37:U37" si="19">SUM(D38:D43)</f>
        <v>29941200</v>
      </c>
      <c r="E37" s="51">
        <f t="shared" si="19"/>
        <v>130</v>
      </c>
      <c r="F37" s="51">
        <f t="shared" si="19"/>
        <v>24190200</v>
      </c>
      <c r="G37" s="51">
        <f t="shared" si="19"/>
        <v>5751000</v>
      </c>
      <c r="H37" s="51">
        <f t="shared" si="19"/>
        <v>18873400</v>
      </c>
      <c r="I37" s="51">
        <f t="shared" si="19"/>
        <v>3650000</v>
      </c>
      <c r="J37" s="51">
        <f t="shared" si="19"/>
        <v>52464600</v>
      </c>
      <c r="K37" s="51">
        <f t="shared" si="19"/>
        <v>2395296</v>
      </c>
      <c r="L37" s="51">
        <f t="shared" si="19"/>
        <v>449118</v>
      </c>
      <c r="M37" s="51">
        <f t="shared" si="19"/>
        <v>299412</v>
      </c>
      <c r="N37" s="51">
        <f t="shared" si="19"/>
        <v>3143826</v>
      </c>
      <c r="O37" s="51">
        <f t="shared" si="19"/>
        <v>5239710</v>
      </c>
      <c r="P37" s="51">
        <f t="shared" si="19"/>
        <v>898236</v>
      </c>
      <c r="Q37" s="51">
        <f t="shared" si="19"/>
        <v>299412</v>
      </c>
      <c r="R37" s="51">
        <f t="shared" si="19"/>
        <v>6437358</v>
      </c>
      <c r="S37" s="51">
        <f t="shared" si="19"/>
        <v>49320774</v>
      </c>
      <c r="T37" s="51">
        <f t="shared" si="19"/>
        <v>0</v>
      </c>
      <c r="U37" s="51">
        <f t="shared" si="19"/>
        <v>48814600</v>
      </c>
    </row>
    <row r="38" spans="1:22" s="26" customFormat="1" ht="21.75" customHeight="1" x14ac:dyDescent="0.25">
      <c r="A38" s="29">
        <v>24</v>
      </c>
      <c r="B38" s="30" t="s">
        <v>42</v>
      </c>
      <c r="C38" s="31" t="s">
        <v>41</v>
      </c>
      <c r="D38" s="43">
        <f t="shared" ref="D38:D43" si="20">F38+G38</f>
        <v>5545400</v>
      </c>
      <c r="E38" s="33">
        <v>26</v>
      </c>
      <c r="F38" s="34">
        <v>4258600</v>
      </c>
      <c r="G38" s="34">
        <v>1286800</v>
      </c>
      <c r="H38" s="35">
        <v>3757000</v>
      </c>
      <c r="I38" s="35">
        <v>730000</v>
      </c>
      <c r="J38" s="36">
        <f t="shared" ref="J38:J43" si="21">F38+G38+H38+I38</f>
        <v>10032400</v>
      </c>
      <c r="K38" s="37">
        <f t="shared" ref="K38:K43" si="22">D38*8%</f>
        <v>443632</v>
      </c>
      <c r="L38" s="38">
        <f t="shared" ref="L38:L43" si="23">D38*1.5%</f>
        <v>83181</v>
      </c>
      <c r="M38" s="39">
        <f t="shared" ref="M38:M43" si="24">D38*1%</f>
        <v>55454</v>
      </c>
      <c r="N38" s="40">
        <f t="shared" ref="N38:N43" si="25">K38+L38+M38</f>
        <v>582267</v>
      </c>
      <c r="O38" s="38">
        <f>D38*17.5%</f>
        <v>970444.99999999988</v>
      </c>
      <c r="P38" s="38">
        <f>D38*3%</f>
        <v>166362</v>
      </c>
      <c r="Q38" s="38">
        <f>D38*1%</f>
        <v>55454</v>
      </c>
      <c r="R38" s="40">
        <f t="shared" ref="R38:R43" si="26">O38+P38+Q38</f>
        <v>1192261</v>
      </c>
      <c r="S38" s="41">
        <f t="shared" ref="S38:S40" si="27">J38-N38</f>
        <v>9450133</v>
      </c>
      <c r="T38" s="42"/>
      <c r="U38" s="65">
        <f t="shared" si="1"/>
        <v>9302400</v>
      </c>
    </row>
    <row r="39" spans="1:22" s="26" customFormat="1" ht="21.75" customHeight="1" x14ac:dyDescent="0.25">
      <c r="A39" s="29">
        <v>25</v>
      </c>
      <c r="B39" s="30" t="s">
        <v>79</v>
      </c>
      <c r="C39" s="31" t="s">
        <v>40</v>
      </c>
      <c r="D39" s="43">
        <f t="shared" si="20"/>
        <v>6055400</v>
      </c>
      <c r="E39" s="33">
        <v>26</v>
      </c>
      <c r="F39" s="34">
        <v>4862000</v>
      </c>
      <c r="G39" s="34">
        <v>1193400</v>
      </c>
      <c r="H39" s="35">
        <v>3757000</v>
      </c>
      <c r="I39" s="35">
        <v>730000</v>
      </c>
      <c r="J39" s="36">
        <f t="shared" si="21"/>
        <v>10542400</v>
      </c>
      <c r="K39" s="37">
        <f t="shared" si="22"/>
        <v>484432</v>
      </c>
      <c r="L39" s="38">
        <f t="shared" si="23"/>
        <v>90831</v>
      </c>
      <c r="M39" s="39">
        <f t="shared" si="24"/>
        <v>60554</v>
      </c>
      <c r="N39" s="40">
        <f t="shared" si="25"/>
        <v>635817</v>
      </c>
      <c r="O39" s="38">
        <f t="shared" ref="O39:O42" si="28">D39*17.5%</f>
        <v>1059695</v>
      </c>
      <c r="P39" s="38">
        <f t="shared" ref="P39:P43" si="29">D39*3%</f>
        <v>181662</v>
      </c>
      <c r="Q39" s="38">
        <f t="shared" ref="Q39:Q43" si="30">D39*1%</f>
        <v>60554</v>
      </c>
      <c r="R39" s="40">
        <f t="shared" si="26"/>
        <v>1301911</v>
      </c>
      <c r="S39" s="41">
        <f t="shared" si="27"/>
        <v>9906583</v>
      </c>
      <c r="T39" s="42"/>
      <c r="U39" s="65">
        <f t="shared" si="1"/>
        <v>9812400</v>
      </c>
    </row>
    <row r="40" spans="1:22" s="14" customFormat="1" ht="21.75" customHeight="1" x14ac:dyDescent="0.25">
      <c r="A40" s="29">
        <v>26</v>
      </c>
      <c r="B40" s="30" t="s">
        <v>81</v>
      </c>
      <c r="C40" s="31" t="s">
        <v>41</v>
      </c>
      <c r="D40" s="43">
        <f t="shared" si="20"/>
        <v>5746000</v>
      </c>
      <c r="E40" s="33">
        <v>26</v>
      </c>
      <c r="F40" s="34">
        <v>4773600</v>
      </c>
      <c r="G40" s="34">
        <v>972400</v>
      </c>
      <c r="H40" s="35">
        <v>3757000</v>
      </c>
      <c r="I40" s="35">
        <v>730000</v>
      </c>
      <c r="J40" s="36">
        <f t="shared" si="21"/>
        <v>10233000</v>
      </c>
      <c r="K40" s="37">
        <f t="shared" si="22"/>
        <v>459680</v>
      </c>
      <c r="L40" s="38">
        <f t="shared" si="23"/>
        <v>86190</v>
      </c>
      <c r="M40" s="39">
        <f t="shared" si="24"/>
        <v>57460</v>
      </c>
      <c r="N40" s="40">
        <f t="shared" si="25"/>
        <v>603330</v>
      </c>
      <c r="O40" s="38">
        <f t="shared" si="28"/>
        <v>1005549.9999999999</v>
      </c>
      <c r="P40" s="38">
        <f t="shared" si="29"/>
        <v>172380</v>
      </c>
      <c r="Q40" s="38">
        <f t="shared" si="30"/>
        <v>57460</v>
      </c>
      <c r="R40" s="40">
        <f t="shared" si="26"/>
        <v>1235390</v>
      </c>
      <c r="S40" s="41">
        <f t="shared" si="27"/>
        <v>9629670</v>
      </c>
      <c r="T40" s="42"/>
      <c r="U40" s="65">
        <f t="shared" si="1"/>
        <v>9503000</v>
      </c>
    </row>
    <row r="41" spans="1:22" s="14" customFormat="1" ht="21.75" customHeight="1" x14ac:dyDescent="0.25">
      <c r="A41" s="62"/>
      <c r="B41" s="30" t="s">
        <v>100</v>
      </c>
      <c r="C41" s="31" t="s">
        <v>101</v>
      </c>
      <c r="D41" s="43"/>
      <c r="E41" s="33"/>
      <c r="F41" s="34"/>
      <c r="G41" s="34"/>
      <c r="H41" s="35"/>
      <c r="I41" s="35"/>
      <c r="J41" s="36"/>
      <c r="K41" s="37"/>
      <c r="L41" s="38"/>
      <c r="M41" s="39"/>
      <c r="N41" s="40"/>
      <c r="O41" s="38"/>
      <c r="P41" s="38"/>
      <c r="Q41" s="38"/>
      <c r="R41" s="40"/>
      <c r="S41" s="41"/>
      <c r="T41" s="42"/>
      <c r="U41" s="65"/>
    </row>
    <row r="42" spans="1:22" s="14" customFormat="1" ht="17.25" customHeight="1" x14ac:dyDescent="0.25">
      <c r="A42" s="29">
        <v>27</v>
      </c>
      <c r="B42" s="66" t="s">
        <v>105</v>
      </c>
      <c r="C42" s="31" t="s">
        <v>40</v>
      </c>
      <c r="D42" s="43">
        <f t="shared" si="20"/>
        <v>6297200</v>
      </c>
      <c r="E42" s="33">
        <v>26</v>
      </c>
      <c r="F42" s="34">
        <v>5148000</v>
      </c>
      <c r="G42" s="34">
        <v>1149200</v>
      </c>
      <c r="H42" s="35">
        <v>3801200</v>
      </c>
      <c r="I42" s="35">
        <v>730000</v>
      </c>
      <c r="J42" s="36">
        <f t="shared" si="21"/>
        <v>10828400</v>
      </c>
      <c r="K42" s="37">
        <f t="shared" si="22"/>
        <v>503776</v>
      </c>
      <c r="L42" s="38">
        <f t="shared" si="23"/>
        <v>94458</v>
      </c>
      <c r="M42" s="39">
        <f t="shared" si="24"/>
        <v>62972</v>
      </c>
      <c r="N42" s="40">
        <f t="shared" si="25"/>
        <v>661206</v>
      </c>
      <c r="O42" s="38">
        <f t="shared" si="28"/>
        <v>1102010</v>
      </c>
      <c r="P42" s="38">
        <f t="shared" si="29"/>
        <v>188916</v>
      </c>
      <c r="Q42" s="38">
        <f t="shared" si="30"/>
        <v>62972</v>
      </c>
      <c r="R42" s="40">
        <f t="shared" si="26"/>
        <v>1353898</v>
      </c>
      <c r="S42" s="41">
        <f>J42-N42</f>
        <v>10167194</v>
      </c>
      <c r="T42" s="42"/>
      <c r="U42" s="65">
        <f t="shared" si="1"/>
        <v>10098400</v>
      </c>
    </row>
    <row r="43" spans="1:22" s="14" customFormat="1" ht="17.25" customHeight="1" x14ac:dyDescent="0.25">
      <c r="A43" s="62">
        <v>28</v>
      </c>
      <c r="B43" s="30" t="s">
        <v>106</v>
      </c>
      <c r="C43" s="31" t="s">
        <v>40</v>
      </c>
      <c r="D43" s="43">
        <f t="shared" si="20"/>
        <v>6297200</v>
      </c>
      <c r="E43" s="33">
        <v>26</v>
      </c>
      <c r="F43" s="34">
        <v>5148000</v>
      </c>
      <c r="G43" s="34">
        <v>1149200</v>
      </c>
      <c r="H43" s="35">
        <v>3801200</v>
      </c>
      <c r="I43" s="35">
        <v>730000</v>
      </c>
      <c r="J43" s="36">
        <f t="shared" si="21"/>
        <v>10828400</v>
      </c>
      <c r="K43" s="37">
        <f t="shared" si="22"/>
        <v>503776</v>
      </c>
      <c r="L43" s="38">
        <f t="shared" si="23"/>
        <v>94458</v>
      </c>
      <c r="M43" s="39">
        <f t="shared" si="24"/>
        <v>62972</v>
      </c>
      <c r="N43" s="40">
        <f t="shared" si="25"/>
        <v>661206</v>
      </c>
      <c r="O43" s="38">
        <f>D43*17.5%</f>
        <v>1102010</v>
      </c>
      <c r="P43" s="38">
        <f t="shared" si="29"/>
        <v>188916</v>
      </c>
      <c r="Q43" s="38">
        <f t="shared" si="30"/>
        <v>62972</v>
      </c>
      <c r="R43" s="40">
        <f t="shared" si="26"/>
        <v>1353898</v>
      </c>
      <c r="S43" s="41">
        <f>J43-N43</f>
        <v>10167194</v>
      </c>
      <c r="T43" s="42"/>
      <c r="U43" s="65">
        <f t="shared" si="1"/>
        <v>10098400</v>
      </c>
    </row>
    <row r="44" spans="1:22" s="14" customFormat="1" ht="19.5" customHeight="1" x14ac:dyDescent="0.25">
      <c r="A44" s="82" t="s">
        <v>43</v>
      </c>
      <c r="B44" s="83"/>
      <c r="C44" s="46"/>
      <c r="D44" s="47">
        <f t="shared" ref="D44:U44" si="31">D11+D13+D15+D37</f>
        <v>175563400</v>
      </c>
      <c r="E44" s="47">
        <f t="shared" si="31"/>
        <v>702</v>
      </c>
      <c r="F44" s="47">
        <f t="shared" si="31"/>
        <v>143719600</v>
      </c>
      <c r="G44" s="47">
        <f t="shared" si="31"/>
        <v>31843800</v>
      </c>
      <c r="H44" s="47">
        <f t="shared" si="31"/>
        <v>112268000</v>
      </c>
      <c r="I44" s="47">
        <f t="shared" si="31"/>
        <v>18980000</v>
      </c>
      <c r="J44" s="47">
        <f t="shared" si="31"/>
        <v>293646200</v>
      </c>
      <c r="K44" s="47">
        <f t="shared" si="31"/>
        <v>14045072</v>
      </c>
      <c r="L44" s="47">
        <f t="shared" si="31"/>
        <v>2633451</v>
      </c>
      <c r="M44" s="47">
        <f t="shared" si="31"/>
        <v>1755634</v>
      </c>
      <c r="N44" s="47">
        <f t="shared" si="31"/>
        <v>18434157</v>
      </c>
      <c r="O44" s="47">
        <f t="shared" si="31"/>
        <v>30723595</v>
      </c>
      <c r="P44" s="47">
        <f t="shared" si="31"/>
        <v>5266902</v>
      </c>
      <c r="Q44" s="47">
        <f t="shared" si="31"/>
        <v>1755634</v>
      </c>
      <c r="R44" s="47">
        <f t="shared" si="31"/>
        <v>37746131</v>
      </c>
      <c r="S44" s="47">
        <f t="shared" si="31"/>
        <v>276594389</v>
      </c>
      <c r="T44" s="47">
        <f t="shared" si="31"/>
        <v>0</v>
      </c>
      <c r="U44" s="47">
        <f t="shared" si="31"/>
        <v>284967400</v>
      </c>
    </row>
    <row r="45" spans="1:22" s="17" customFormat="1" ht="19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K45" s="16"/>
      <c r="L45" s="16"/>
      <c r="M45" s="88" t="s">
        <v>111</v>
      </c>
      <c r="N45" s="88"/>
      <c r="O45" s="88"/>
      <c r="P45" s="88"/>
      <c r="Q45" s="88"/>
      <c r="R45" s="88"/>
      <c r="S45" s="88"/>
      <c r="T45" s="16"/>
    </row>
    <row r="46" spans="1:22" s="17" customFormat="1" ht="19.5" customHeight="1" x14ac:dyDescent="0.25">
      <c r="A46" s="10" t="s">
        <v>44</v>
      </c>
      <c r="B46" s="16"/>
      <c r="C46" s="16"/>
      <c r="D46" s="16"/>
      <c r="E46" s="10"/>
      <c r="F46" s="16"/>
      <c r="G46" s="10" t="s">
        <v>45</v>
      </c>
      <c r="H46" s="16"/>
      <c r="I46" s="16"/>
      <c r="J46" s="16"/>
      <c r="L46" s="10"/>
      <c r="M46" s="84" t="s">
        <v>46</v>
      </c>
      <c r="N46" s="84"/>
      <c r="O46" s="84"/>
      <c r="P46" s="84"/>
      <c r="Q46" s="84"/>
      <c r="R46" s="84"/>
      <c r="S46" s="84"/>
      <c r="T46" s="16"/>
    </row>
    <row r="47" spans="1:22" s="17" customFormat="1" ht="19.5" customHeight="1" x14ac:dyDescent="0.25">
      <c r="A47" s="11" t="s">
        <v>47</v>
      </c>
      <c r="B47" s="16"/>
      <c r="C47" s="16"/>
      <c r="D47" s="11"/>
      <c r="E47" s="11"/>
      <c r="F47" s="11"/>
      <c r="G47" s="11" t="s">
        <v>48</v>
      </c>
      <c r="H47" s="11"/>
      <c r="I47" s="16"/>
      <c r="J47" s="16"/>
      <c r="K47" s="16"/>
      <c r="L47" s="16"/>
      <c r="M47" s="88" t="s">
        <v>47</v>
      </c>
      <c r="N47" s="88"/>
      <c r="O47" s="88"/>
      <c r="P47" s="88"/>
      <c r="Q47" s="88"/>
      <c r="R47" s="88"/>
      <c r="S47" s="88"/>
      <c r="T47" s="16"/>
    </row>
    <row r="48" spans="1:22" s="17" customFormat="1" ht="19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8">
        <f>N44+R44</f>
        <v>56180288</v>
      </c>
      <c r="T48" s="16"/>
    </row>
    <row r="49" spans="1:20" s="17" customFormat="1" ht="19.5" customHeight="1" x14ac:dyDescent="0.25">
      <c r="A49" s="16"/>
      <c r="B49" s="16"/>
      <c r="C49" s="16"/>
      <c r="D49" s="16"/>
      <c r="E49" s="16"/>
      <c r="F49" s="16"/>
      <c r="G49" s="16"/>
      <c r="H49" s="16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8">
        <f>S48+N43+R43</f>
        <v>58195392</v>
      </c>
      <c r="T49" s="16"/>
    </row>
    <row r="50" spans="1:20" ht="17.25" customHeight="1" x14ac:dyDescent="0.25">
      <c r="A50" s="16"/>
      <c r="B50" s="16"/>
      <c r="C50" s="16"/>
      <c r="D50" s="16"/>
      <c r="E50" s="16"/>
      <c r="F50" s="19"/>
      <c r="G50" s="16"/>
      <c r="H50" s="16"/>
      <c r="I50" s="16"/>
      <c r="J50" s="18"/>
      <c r="K50" s="20"/>
      <c r="L50" s="21"/>
      <c r="N50" s="16"/>
      <c r="O50" s="16"/>
      <c r="P50" s="16"/>
      <c r="Q50" s="16"/>
      <c r="R50" s="16"/>
      <c r="S50" s="16"/>
      <c r="T50" s="12"/>
    </row>
    <row r="51" spans="1:20" x14ac:dyDescent="0.25">
      <c r="J51" s="22"/>
      <c r="K51" s="23"/>
      <c r="L51" s="24"/>
    </row>
    <row r="52" spans="1:20" x14ac:dyDescent="0.25">
      <c r="J52" s="22"/>
    </row>
    <row r="53" spans="1:20" x14ac:dyDescent="0.25">
      <c r="I53" s="25"/>
    </row>
    <row r="54" spans="1:20" x14ac:dyDescent="0.25">
      <c r="D54" s="23"/>
      <c r="F54" s="22"/>
      <c r="G54" s="23"/>
    </row>
    <row r="55" spans="1:20" x14ac:dyDescent="0.25">
      <c r="F55" s="27"/>
    </row>
    <row r="57" spans="1:20" x14ac:dyDescent="0.25">
      <c r="M57" s="23"/>
    </row>
  </sheetData>
  <mergeCells count="22">
    <mergeCell ref="M45:S45"/>
    <mergeCell ref="M46:S46"/>
    <mergeCell ref="M47:S47"/>
    <mergeCell ref="A15:C15"/>
    <mergeCell ref="A11:C11"/>
    <mergeCell ref="A13:C13"/>
    <mergeCell ref="A37:C37"/>
    <mergeCell ref="A44:B44"/>
    <mergeCell ref="A5:T5"/>
    <mergeCell ref="A6:T6"/>
    <mergeCell ref="A8:A9"/>
    <mergeCell ref="B8:B9"/>
    <mergeCell ref="C8:C9"/>
    <mergeCell ref="D8:D9"/>
    <mergeCell ref="E8:E9"/>
    <mergeCell ref="F8:F9"/>
    <mergeCell ref="G8:I8"/>
    <mergeCell ref="J8:J9"/>
    <mergeCell ref="K8:N8"/>
    <mergeCell ref="O8:R8"/>
    <mergeCell ref="S8:S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TONGLUONG</vt:lpstr>
      <vt:lpstr>TONGBHXH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2023-05-15T03:53:52Z</dcterms:modified>
</cp:coreProperties>
</file>