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V:\06 VU\CONG NO\SATRA\SATRA CỦ CHI\2026\"/>
    </mc:Choice>
  </mc:AlternateContent>
  <xr:revisionPtr revIDLastSave="0" documentId="13_ncr:1_{90D5E61C-20A3-431D-A07D-D33B2A79E76E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Tổng Hợp" sheetId="2" r:id="rId1"/>
    <sheet name="CÔNG NỢ" sheetId="25" r:id="rId2"/>
    <sheet name="CHI TIẾT" sheetId="26" r:id="rId3"/>
    <sheet name="T08" sheetId="28" r:id="rId4"/>
    <sheet name="T07" sheetId="27" r:id="rId5"/>
    <sheet name="T06" sheetId="24" r:id="rId6"/>
    <sheet name="T05" sheetId="23" r:id="rId7"/>
    <sheet name="T04" sheetId="22" r:id="rId8"/>
    <sheet name="T03" sheetId="21" r:id="rId9"/>
    <sheet name="T02" sheetId="20" r:id="rId10"/>
    <sheet name="T01" sheetId="19" r:id="rId11"/>
  </sheets>
  <definedNames>
    <definedName name="_xlnm._FilterDatabase" localSheetId="2" hidden="1">'CHI TIẾT'!$A$1:$M$56</definedName>
  </definedNames>
  <calcPr calcId="191029"/>
</workbook>
</file>

<file path=xl/calcChain.xml><?xml version="1.0" encoding="utf-8"?>
<calcChain xmlns="http://schemas.openxmlformats.org/spreadsheetml/2006/main">
  <c r="F54" i="2" l="1"/>
  <c r="F55" i="2"/>
  <c r="F56" i="2"/>
  <c r="F57" i="2"/>
  <c r="B57" i="26"/>
  <c r="H6" i="28"/>
  <c r="B56" i="26"/>
  <c r="B55" i="26"/>
  <c r="B54" i="26"/>
  <c r="B53" i="26"/>
  <c r="B52" i="26"/>
  <c r="K51" i="26"/>
  <c r="L51" i="26" s="1"/>
  <c r="K50" i="26"/>
  <c r="L50" i="26" s="1"/>
  <c r="K49" i="26"/>
  <c r="L49" i="26" s="1"/>
  <c r="K48" i="26"/>
  <c r="L48" i="26" s="1"/>
  <c r="K47" i="26"/>
  <c r="L47" i="26" s="1"/>
  <c r="K46" i="26"/>
  <c r="L46" i="26" s="1"/>
  <c r="L45" i="26"/>
  <c r="B45" i="26"/>
  <c r="B46" i="26"/>
  <c r="B47" i="26"/>
  <c r="B48" i="26"/>
  <c r="B49" i="26"/>
  <c r="B50" i="26"/>
  <c r="B51" i="26"/>
  <c r="G6" i="27"/>
  <c r="G7" i="27"/>
  <c r="G8" i="27"/>
  <c r="H8" i="27" s="1"/>
  <c r="G9" i="27"/>
  <c r="G10" i="27"/>
  <c r="G5" i="27"/>
  <c r="H5" i="27" s="1"/>
  <c r="H6" i="27"/>
  <c r="H7" i="27"/>
  <c r="H9" i="27"/>
  <c r="H10" i="27"/>
  <c r="H4" i="27"/>
  <c r="B44" i="26"/>
  <c r="B43" i="26"/>
  <c r="H14" i="27" l="1"/>
  <c r="B42" i="26" l="1"/>
  <c r="B41" i="26"/>
  <c r="B34" i="26"/>
  <c r="B35" i="26"/>
  <c r="B36" i="26"/>
  <c r="B37" i="26"/>
  <c r="B38" i="26"/>
  <c r="B39" i="26"/>
  <c r="B40" i="26"/>
  <c r="B33" i="26"/>
  <c r="B28" i="26"/>
  <c r="B29" i="26"/>
  <c r="B30" i="26"/>
  <c r="B31" i="26"/>
  <c r="B32" i="26"/>
  <c r="B27" i="26"/>
  <c r="L26" i="26"/>
  <c r="B26" i="26"/>
  <c r="B22" i="26"/>
  <c r="B23" i="26"/>
  <c r="B24" i="26"/>
  <c r="B25" i="26"/>
  <c r="B21" i="26"/>
  <c r="B5" i="26"/>
  <c r="B6" i="26"/>
  <c r="B7" i="26"/>
  <c r="B8" i="26"/>
  <c r="B9" i="26"/>
  <c r="B10" i="26"/>
  <c r="B11" i="26"/>
  <c r="B12" i="26"/>
  <c r="B13" i="26"/>
  <c r="B14" i="26"/>
  <c r="B15" i="26"/>
  <c r="B16" i="26"/>
  <c r="B17" i="26"/>
  <c r="B18" i="26"/>
  <c r="B19" i="26"/>
  <c r="B20" i="26"/>
  <c r="B4" i="26"/>
  <c r="D17" i="25" l="1"/>
  <c r="C13" i="25"/>
  <c r="C11" i="2" s="1"/>
  <c r="G6" i="25"/>
  <c r="L1" i="26"/>
  <c r="E17" i="25"/>
  <c r="D12" i="25"/>
  <c r="D24" i="2" s="1"/>
  <c r="E9" i="25"/>
  <c r="D11" i="25"/>
  <c r="D23" i="2" s="1"/>
  <c r="D10" i="25"/>
  <c r="E11" i="25"/>
  <c r="E37" i="2" s="1"/>
  <c r="G17" i="25"/>
  <c r="G15" i="25"/>
  <c r="C17" i="25"/>
  <c r="C16" i="25"/>
  <c r="E15" i="25"/>
  <c r="G14" i="25"/>
  <c r="G16" i="25"/>
  <c r="D16" i="25"/>
  <c r="C15" i="25"/>
  <c r="D15" i="25"/>
  <c r="G13" i="25"/>
  <c r="F53" i="2" s="1"/>
  <c r="E16" i="25"/>
  <c r="C14" i="25"/>
  <c r="E13" i="25"/>
  <c r="E39" i="2" s="1"/>
  <c r="G12" i="25"/>
  <c r="F52" i="2" s="1"/>
  <c r="C12" i="25"/>
  <c r="C10" i="2" s="1"/>
  <c r="C11" i="25"/>
  <c r="C8" i="25"/>
  <c r="E10" i="25"/>
  <c r="E36" i="2" s="1"/>
  <c r="E6" i="25"/>
  <c r="G11" i="25"/>
  <c r="F51" i="2" s="1"/>
  <c r="C10" i="25"/>
  <c r="E14" i="25"/>
  <c r="E8" i="25"/>
  <c r="G10" i="25"/>
  <c r="D9" i="25"/>
  <c r="C9" i="25"/>
  <c r="D14" i="25"/>
  <c r="D8" i="25"/>
  <c r="G9" i="25"/>
  <c r="C7" i="25"/>
  <c r="D13" i="25"/>
  <c r="D25" i="2" s="1"/>
  <c r="D7" i="25"/>
  <c r="G7" i="25"/>
  <c r="E7" i="25"/>
  <c r="G8" i="25"/>
  <c r="C6" i="25"/>
  <c r="D6" i="25"/>
  <c r="E12" i="25"/>
  <c r="E38" i="2" s="1"/>
  <c r="F11" i="25" l="1"/>
  <c r="F9" i="25"/>
  <c r="F17" i="25"/>
  <c r="F12" i="25"/>
  <c r="F10" i="25"/>
  <c r="F15" i="25"/>
  <c r="G18" i="25"/>
  <c r="F13" i="25"/>
  <c r="E18" i="25"/>
  <c r="F7" i="25"/>
  <c r="F16" i="25"/>
  <c r="F8" i="25"/>
  <c r="D18" i="25"/>
  <c r="F14" i="25"/>
  <c r="C18" i="25"/>
  <c r="F6" i="25"/>
  <c r="H6" i="25" s="1"/>
  <c r="H11" i="24"/>
  <c r="H18" i="25" l="1"/>
  <c r="H7" i="25"/>
  <c r="H8" i="25" s="1"/>
  <c r="H9" i="25" s="1"/>
  <c r="H10" i="25" s="1"/>
  <c r="H11" i="25" s="1"/>
  <c r="H12" i="25" s="1"/>
  <c r="H13" i="25" s="1"/>
  <c r="H14" i="25" s="1"/>
  <c r="H15" i="25" s="1"/>
  <c r="H16" i="25" s="1"/>
  <c r="H17" i="25" s="1"/>
  <c r="H8" i="22"/>
  <c r="H9" i="22"/>
  <c r="H10" i="22"/>
  <c r="H11" i="22"/>
  <c r="H12" i="22"/>
  <c r="G8" i="22"/>
  <c r="G9" i="22"/>
  <c r="G10" i="22"/>
  <c r="G11" i="22"/>
  <c r="G12" i="22"/>
  <c r="G7" i="22"/>
  <c r="H7" i="22" s="1"/>
  <c r="F49" i="2"/>
  <c r="G6" i="22"/>
  <c r="H6" i="22" s="1"/>
  <c r="G5" i="22"/>
  <c r="H5" i="22" s="1"/>
  <c r="G3" i="22"/>
  <c r="H3" i="22" s="1"/>
  <c r="G4" i="22"/>
  <c r="H4" i="22" s="1"/>
  <c r="G2" i="22"/>
  <c r="H2" i="22" s="1"/>
  <c r="H3" i="21" l="1"/>
  <c r="H2" i="21"/>
  <c r="H5" i="20"/>
  <c r="H4" i="20"/>
  <c r="H3" i="20"/>
  <c r="H2" i="20"/>
  <c r="H3" i="19"/>
  <c r="H4" i="21" l="1"/>
  <c r="H6" i="20"/>
  <c r="H4" i="19"/>
  <c r="H5" i="19"/>
  <c r="H2" i="19"/>
  <c r="H6" i="19" l="1"/>
  <c r="C17" i="2"/>
  <c r="E45" i="2" l="1"/>
  <c r="D31" i="2" l="1"/>
  <c r="F59" i="2" l="1"/>
  <c r="F60" i="2" l="1"/>
</calcChain>
</file>

<file path=xl/sharedStrings.xml><?xml version="1.0" encoding="utf-8"?>
<sst xmlns="http://schemas.openxmlformats.org/spreadsheetml/2006/main" count="735" uniqueCount="186">
  <si>
    <t>Thuế GTGT</t>
  </si>
  <si>
    <t>Ngày hóa đơn</t>
  </si>
  <si>
    <t>Số hóa đơn</t>
  </si>
  <si>
    <t>Ngày tháng</t>
  </si>
  <si>
    <t>Nội dung</t>
  </si>
  <si>
    <t>Số tiền hàng trả</t>
  </si>
  <si>
    <t>Số dư đầu kỳ</t>
  </si>
  <si>
    <t>Tổng bán hàng</t>
  </si>
  <si>
    <t>Tổng đã thanh toán</t>
  </si>
  <si>
    <t xml:space="preserve">Dư nợ phải thu </t>
  </si>
  <si>
    <t>Số tiền khách đã thanh toán</t>
  </si>
  <si>
    <t>Trung Tâm Thương Mại Satra Củ Chi</t>
  </si>
  <si>
    <t>Tổng hỗ trợ</t>
  </si>
  <si>
    <t>Hỗ trợ</t>
  </si>
  <si>
    <t>Thanh toán</t>
  </si>
  <si>
    <t>Hàng trả</t>
  </si>
  <si>
    <t>Diễn giải</t>
  </si>
  <si>
    <t>Tổng hàng trả</t>
  </si>
  <si>
    <t>Số tiền bán hàng (+VAT)</t>
  </si>
  <si>
    <t>Bán hàng</t>
  </si>
  <si>
    <t>Ký hiệu HĐ</t>
  </si>
  <si>
    <t>Doanh số bán chưa có thuế GTGT</t>
  </si>
  <si>
    <t>Thuế suất</t>
  </si>
  <si>
    <t>Thành tiền</t>
  </si>
  <si>
    <t>Tên người mua</t>
  </si>
  <si>
    <t>Mã số thuế người mua</t>
  </si>
  <si>
    <t>8%</t>
  </si>
  <si>
    <t>0300100037-027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</si>
  <si>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</si>
  <si>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</si>
  <si>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</si>
  <si>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</si>
  <si>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</si>
  <si>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</si>
  <si>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</si>
  <si>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</si>
  <si>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</si>
  <si>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</si>
  <si>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</si>
  <si>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</si>
  <si>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00000691</t>
  </si>
  <si>
    <t>00004719</t>
  </si>
  <si>
    <t>00000261</t>
  </si>
  <si>
    <t>1C26TTN</t>
  </si>
  <si>
    <t>P-000117105</t>
  </si>
  <si>
    <t>P-000117731</t>
  </si>
  <si>
    <t>Các khoản hỗ trợ T12.2025</t>
  </si>
  <si>
    <t>1K26TCC</t>
  </si>
  <si>
    <t>00000082</t>
  </si>
  <si>
    <t>ĐÃ KIỂM TRA - HÀNG TRẢ - Trung Tâm Thương Mại Satra Củ Chi - SATRA-HCM-CCI-027</t>
  </si>
  <si>
    <t>00009488</t>
  </si>
  <si>
    <t>00010778</t>
  </si>
  <si>
    <t>00014026</t>
  </si>
  <si>
    <t>00000816</t>
  </si>
  <si>
    <t>P-000118682</t>
  </si>
  <si>
    <t>P-000118920</t>
  </si>
  <si>
    <t>P-000119318</t>
  </si>
  <si>
    <t>00014934</t>
  </si>
  <si>
    <t>00019319</t>
  </si>
  <si>
    <t>P-000119691</t>
  </si>
  <si>
    <t>P-000120288</t>
  </si>
  <si>
    <t>00024775</t>
  </si>
  <si>
    <t>00026974</t>
  </si>
  <si>
    <t>00031210</t>
  </si>
  <si>
    <t>P-000120865</t>
  </si>
  <si>
    <t>P-000121355</t>
  </si>
  <si>
    <t>P-000122035</t>
  </si>
  <si>
    <t>00001366</t>
  </si>
  <si>
    <t>00001367</t>
  </si>
  <si>
    <t>Hàng trả - Satra Củ Chi - SATRA-HCM-CCI-027</t>
  </si>
  <si>
    <t>1597</t>
  </si>
  <si>
    <t>Chi phí CT thẻ thành viên quý 01.2026</t>
  </si>
  <si>
    <t>Hỗ trợ bán hàng quý 01.2026</t>
  </si>
  <si>
    <t>Hỗ trợ Catalog quý 01.2026</t>
  </si>
  <si>
    <t>Hỗ trợ hoạt động quảng cáo quý 01.2026</t>
  </si>
  <si>
    <t>Hỗ trợ phí hoạt động của đơn vị quý 01.2026</t>
  </si>
  <si>
    <t>Hỗ trợ trưng bày quý 01.2026</t>
  </si>
  <si>
    <t>P-000122635</t>
  </si>
  <si>
    <t>P-000122915</t>
  </si>
  <si>
    <t>Hàng trả - Stra Củ Chi - SATRA-HCM-CCI-027</t>
  </si>
  <si>
    <t>P-000121726</t>
  </si>
  <si>
    <t>38132</t>
  </si>
  <si>
    <t>03/06/2026</t>
  </si>
  <si>
    <t>39738</t>
  </si>
  <si>
    <t>10/06/2026</t>
  </si>
  <si>
    <t>41338</t>
  </si>
  <si>
    <t>17/06/2026</t>
  </si>
  <si>
    <t>42725</t>
  </si>
  <si>
    <t>24/06/2026</t>
  </si>
  <si>
    <t>C26TTN</t>
  </si>
  <si>
    <t>P-000123537</t>
  </si>
  <si>
    <t>P-000123831</t>
  </si>
  <si>
    <t>P-000124183</t>
  </si>
  <si>
    <t>P-000124508</t>
  </si>
  <si>
    <t>K26TCC</t>
  </si>
  <si>
    <t>THEO DÕI CÔNG NỢ / CTY Satra CỦ CHI - 30/06/2026</t>
  </si>
  <si>
    <t>CÔNG NỢ  2026</t>
  </si>
  <si>
    <t>BH</t>
  </si>
  <si>
    <t>TRA</t>
  </si>
  <si>
    <t>P</t>
  </si>
  <si>
    <t>TT</t>
  </si>
  <si>
    <t>Tháng</t>
  </si>
  <si>
    <t>Giảm trừ</t>
  </si>
  <si>
    <t>Tổng phát sinh</t>
  </si>
  <si>
    <t xml:space="preserve">'Dư nợ phải thu </t>
  </si>
  <si>
    <t>Số dư đầu kỳ 31/12/2025</t>
  </si>
  <si>
    <t>Phát sinh</t>
  </si>
  <si>
    <t>STT</t>
  </si>
  <si>
    <t>số ctu</t>
  </si>
  <si>
    <t>Mã khách hàng</t>
  </si>
  <si>
    <t>Tên khách hàng</t>
  </si>
  <si>
    <t>Doanh số bán chưa thuế</t>
  </si>
  <si>
    <t>Tiền thuế GTGT</t>
  </si>
  <si>
    <t>Tổng tiền</t>
  </si>
  <si>
    <t>NGÀY TT</t>
  </si>
  <si>
    <t>00031558</t>
  </si>
  <si>
    <t>00033246</t>
  </si>
  <si>
    <t>00034944</t>
  </si>
  <si>
    <t>00038132</t>
  </si>
  <si>
    <t>00039738</t>
  </si>
  <si>
    <t>00041338</t>
  </si>
  <si>
    <t>00042725</t>
  </si>
  <si>
    <t>BH00267</t>
  </si>
  <si>
    <t>BH01868</t>
  </si>
  <si>
    <t>BH04389</t>
  </si>
  <si>
    <t>BH04824</t>
  </si>
  <si>
    <t>BH06070</t>
  </si>
  <si>
    <t>BH06830</t>
  </si>
  <si>
    <t>BH08516</t>
  </si>
  <si>
    <t>BH09990</t>
  </si>
  <si>
    <t>BH11030</t>
  </si>
  <si>
    <t>BH12240</t>
  </si>
  <si>
    <t>BH12541</t>
  </si>
  <si>
    <t>BH13739</t>
  </si>
  <si>
    <t>BH14186</t>
  </si>
  <si>
    <t>BH15661</t>
  </si>
  <si>
    <t>BH16052</t>
  </si>
  <si>
    <t>BH16685</t>
  </si>
  <si>
    <t>BH17446</t>
  </si>
  <si>
    <t>SATRA-HCM-CCI-027</t>
  </si>
  <si>
    <t>2264</t>
  </si>
  <si>
    <t>SG/HT080129</t>
  </si>
  <si>
    <t>SG/HT110278</t>
  </si>
  <si>
    <t>SG/HT080495</t>
  </si>
  <si>
    <t>SG/HT080494</t>
  </si>
  <si>
    <t>SG/HT0002264</t>
  </si>
  <si>
    <t>GT</t>
  </si>
  <si>
    <t>MDV041740</t>
  </si>
  <si>
    <t>BC06/0062</t>
  </si>
  <si>
    <t>BC04/0047</t>
  </si>
  <si>
    <t>BC04/0033</t>
  </si>
  <si>
    <t>BC03/0041</t>
  </si>
  <si>
    <t>BC03/0030</t>
  </si>
  <si>
    <t>BC02/00033</t>
  </si>
  <si>
    <t>BC01/00068</t>
  </si>
  <si>
    <t>BC01/00041</t>
  </si>
  <si>
    <t>TTTM SATRA CU CHI TT</t>
  </si>
  <si>
    <t xml:space="preserve">TTTM SATRA CU CHI TT </t>
  </si>
  <si>
    <t>BC06/0070</t>
  </si>
  <si>
    <t>BC07/0030</t>
  </si>
  <si>
    <t>BH19070</t>
  </si>
  <si>
    <t>BH20502</t>
  </si>
  <si>
    <t>00046679</t>
  </si>
  <si>
    <t>00050250</t>
  </si>
  <si>
    <t>P-00125011</t>
  </si>
  <si>
    <t>P-000125645</t>
  </si>
  <si>
    <t>Thuế
 suất</t>
  </si>
  <si>
    <t>Thuế 
GTGT</t>
  </si>
  <si>
    <t>14/07/2026</t>
  </si>
  <si>
    <t>00002759</t>
  </si>
  <si>
    <t>25/07/2026</t>
  </si>
  <si>
    <t>00003069</t>
  </si>
  <si>
    <t>Chi phí CT thẻ thành viên quý 02.2026</t>
  </si>
  <si>
    <t>Hỗ trợ bán hàng quý 02.2026</t>
  </si>
  <si>
    <t>Hỗ trợ Catalog quý 02.2026</t>
  </si>
  <si>
    <t>Hỗ trợ hoạt động quảng cáo quý 02.2026</t>
  </si>
  <si>
    <t>Hỗ trợ phí hoạt động của đơn vị quý 02.2026</t>
  </si>
  <si>
    <t>Hỗ trợ trưng bày quý 02.2026</t>
  </si>
  <si>
    <t>00054343</t>
  </si>
  <si>
    <t>00056994</t>
  </si>
  <si>
    <t>00058554</t>
  </si>
  <si>
    <t>P-000126258</t>
  </si>
  <si>
    <t>P-000126860</t>
  </si>
  <si>
    <t>P-000127336</t>
  </si>
  <si>
    <t>TT toán HĐ 33246, 38132, 39738 + Xtra HĐ 2759 + Phí hỗ trợ quý 2 (HĐ 3069)</t>
  </si>
  <si>
    <t>Thu tiền Cty TTTM Satra Củ 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</si>
</sst>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  <numFmt numFmtId="166" formatCode="#,###.0#####;\-#,###.0#####;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b/>
      <sz val="13"/>
      <color rgb="FF000000"/>
      <name val="Cambria"/>
      <family val="1"/>
      <scheme val="major"/>
    </font>
    <font>
      <sz val="13"/>
      <color theme="1"/>
      <name val="Cambria"/>
      <family val="1"/>
      <scheme val="major"/>
    </font>
    <font>
      <sz val="13"/>
      <color rgb="FF000000"/>
      <name val="Cambria"/>
      <family val="1"/>
      <scheme val="major"/>
    </font>
    <font>
      <sz val="13"/>
      <color rgb="FFFF0000"/>
      <name val="Cambria"/>
      <family val="1"/>
      <scheme val="maj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Times New Roman"/>
      <family val="1"/>
    </font>
    <font>
      <b/>
      <sz val="11"/>
      <color rgb="FFFF0000"/>
      <name val="Calibri"/>
      <family val="2"/>
      <scheme val="minor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Calibri"/>
      <family val="2"/>
      <scheme val="minor"/>
    </font>
    <font>
      <b/>
      <sz val="14"/>
      <color rgb="FFFF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color rgb="FF008000"/>
      <name val="Microsoft Sans Serif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E3E3E3"/>
      </left>
      <right style="thin">
        <color rgb="FFE3E3E3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7" fillId="0" borderId="0"/>
  </cellStyleXfs>
  <cellXfs count="134">
    <xf numFmtId="0" fontId="0" fillId="0" borderId="0" xfId="0"/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5" fontId="3" fillId="3" borderId="1" xfId="1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5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/>
    <xf numFmtId="165" fontId="5" fillId="0" borderId="1" xfId="1" applyNumberFormat="1" applyFont="1" applyBorder="1" applyAlignment="1">
      <alignment horizontal="left" vertical="center"/>
    </xf>
    <xf numFmtId="0" fontId="4" fillId="0" borderId="1" xfId="0" applyFont="1" applyBorder="1"/>
    <xf numFmtId="0" fontId="4" fillId="0" borderId="3" xfId="0" applyFont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5" fontId="6" fillId="3" borderId="1" xfId="1" applyNumberFormat="1" applyFont="1" applyFill="1" applyBorder="1" applyAlignment="1">
      <alignment horizontal="left" vertical="center"/>
    </xf>
    <xf numFmtId="165" fontId="3" fillId="3" borderId="1" xfId="1" applyNumberFormat="1" applyFont="1" applyFill="1" applyBorder="1"/>
    <xf numFmtId="0" fontId="3" fillId="3" borderId="1" xfId="0" applyFont="1" applyFill="1" applyBorder="1"/>
    <xf numFmtId="165" fontId="0" fillId="0" borderId="0" xfId="0" applyNumberFormat="1"/>
    <xf numFmtId="165" fontId="6" fillId="3" borderId="1" xfId="1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/>
    <xf numFmtId="165" fontId="7" fillId="2" borderId="1" xfId="0" applyNumberFormat="1" applyFont="1" applyFill="1" applyBorder="1"/>
    <xf numFmtId="14" fontId="5" fillId="0" borderId="0" xfId="0" quotePrefix="1" applyNumberFormat="1" applyFont="1" applyAlignment="1">
      <alignment horizontal="center" vertical="center"/>
    </xf>
    <xf numFmtId="14" fontId="5" fillId="0" borderId="0" xfId="0" quotePrefix="1" applyNumberFormat="1" applyFont="1" applyAlignment="1">
      <alignment horizontal="left" vertical="center"/>
    </xf>
    <xf numFmtId="165" fontId="5" fillId="0" borderId="0" xfId="1" applyNumberFormat="1" applyFont="1" applyAlignment="1">
      <alignment horizontal="center" vertical="center"/>
    </xf>
    <xf numFmtId="165" fontId="5" fillId="0" borderId="0" xfId="1" applyNumberFormat="1" applyFont="1" applyBorder="1" applyAlignment="1">
      <alignment horizontal="left" vertical="center"/>
    </xf>
    <xf numFmtId="14" fontId="4" fillId="0" borderId="0" xfId="0" applyNumberFormat="1" applyFont="1" applyAlignment="1">
      <alignment horizontal="center"/>
    </xf>
    <xf numFmtId="165" fontId="8" fillId="0" borderId="0" xfId="1" applyNumberFormat="1" applyFont="1" applyAlignment="1">
      <alignment horizontal="center"/>
    </xf>
    <xf numFmtId="165" fontId="5" fillId="0" borderId="0" xfId="1" applyNumberFormat="1" applyFont="1" applyBorder="1" applyAlignment="1">
      <alignment horizontal="right" vertical="center"/>
    </xf>
    <xf numFmtId="165" fontId="3" fillId="0" borderId="2" xfId="1" applyNumberFormat="1" applyFont="1" applyFill="1" applyBorder="1" applyAlignment="1">
      <alignment horizontal="center" vertical="center" wrapText="1"/>
    </xf>
    <xf numFmtId="14" fontId="9" fillId="4" borderId="5" xfId="0" applyNumberFormat="1" applyFont="1" applyFill="1" applyBorder="1" applyAlignment="1">
      <alignment horizontal="center" vertical="center" wrapText="1"/>
    </xf>
    <xf numFmtId="165" fontId="4" fillId="0" borderId="1" xfId="2" applyNumberFormat="1" applyFont="1" applyBorder="1"/>
    <xf numFmtId="0" fontId="9" fillId="4" borderId="5" xfId="0" applyFont="1" applyFill="1" applyBorder="1" applyAlignment="1">
      <alignment horizontal="center" vertical="center" wrapText="1"/>
    </xf>
    <xf numFmtId="38" fontId="9" fillId="4" borderId="6" xfId="0" applyNumberFormat="1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38" fontId="10" fillId="0" borderId="7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7" xfId="0" quotePrefix="1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1" applyNumberFormat="1" applyFont="1" applyAlignment="1">
      <alignment vertical="center"/>
    </xf>
    <xf numFmtId="165" fontId="11" fillId="0" borderId="0" xfId="1" applyNumberFormat="1" applyFont="1"/>
    <xf numFmtId="165" fontId="11" fillId="0" borderId="0" xfId="1" applyNumberFormat="1" applyFont="1" applyAlignment="1">
      <alignment vertical="center"/>
    </xf>
    <xf numFmtId="165" fontId="0" fillId="0" borderId="0" xfId="1" applyNumberFormat="1" applyFont="1"/>
    <xf numFmtId="165" fontId="4" fillId="0" borderId="0" xfId="1" applyNumberFormat="1" applyFont="1" applyAlignment="1">
      <alignment horizontal="center" vertical="center"/>
    </xf>
    <xf numFmtId="165" fontId="4" fillId="0" borderId="0" xfId="1" applyNumberFormat="1" applyFont="1"/>
    <xf numFmtId="14" fontId="0" fillId="0" borderId="0" xfId="0" applyNumberFormat="1" applyAlignment="1">
      <alignment horizontal="center"/>
    </xf>
    <xf numFmtId="14" fontId="12" fillId="4" borderId="5" xfId="0" applyNumberFormat="1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38" fontId="12" fillId="4" borderId="6" xfId="0" applyNumberFormat="1" applyFont="1" applyFill="1" applyBorder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3" fontId="13" fillId="0" borderId="0" xfId="0" applyNumberFormat="1" applyFont="1"/>
    <xf numFmtId="9" fontId="13" fillId="0" borderId="0" xfId="0" applyNumberFormat="1" applyFont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165" fontId="15" fillId="0" borderId="0" xfId="0" applyNumberFormat="1" applyFont="1"/>
    <xf numFmtId="165" fontId="13" fillId="0" borderId="0" xfId="0" applyNumberFormat="1" applyFont="1"/>
    <xf numFmtId="0" fontId="9" fillId="0" borderId="7" xfId="0" applyFont="1" applyBorder="1" applyAlignment="1">
      <alignment horizontal="left" vertical="center"/>
    </xf>
    <xf numFmtId="49" fontId="18" fillId="0" borderId="1" xfId="3" applyNumberFormat="1" applyFont="1" applyBorder="1" applyAlignment="1">
      <alignment horizontal="center" wrapText="1"/>
    </xf>
    <xf numFmtId="49" fontId="18" fillId="0" borderId="1" xfId="3" applyNumberFormat="1" applyFont="1" applyBorder="1" applyAlignment="1">
      <alignment horizontal="left" wrapText="1"/>
    </xf>
    <xf numFmtId="166" fontId="18" fillId="0" borderId="1" xfId="3" applyNumberFormat="1" applyFont="1" applyBorder="1" applyAlignment="1">
      <alignment horizontal="center"/>
    </xf>
    <xf numFmtId="14" fontId="12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38" fontId="12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9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 applyAlignment="1">
      <alignment horizontal="center" vertical="center"/>
    </xf>
    <xf numFmtId="166" fontId="19" fillId="0" borderId="0" xfId="0" applyNumberFormat="1" applyFont="1"/>
    <xf numFmtId="14" fontId="21" fillId="0" borderId="0" xfId="0" applyNumberFormat="1" applyFont="1" applyAlignment="1">
      <alignment horizontal="center"/>
    </xf>
    <xf numFmtId="0" fontId="16" fillId="0" borderId="0" xfId="0" applyFont="1"/>
    <xf numFmtId="0" fontId="3" fillId="3" borderId="3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left"/>
    </xf>
    <xf numFmtId="165" fontId="6" fillId="0" borderId="3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center"/>
    </xf>
    <xf numFmtId="165" fontId="6" fillId="0" borderId="1" xfId="1" applyNumberFormat="1" applyFont="1" applyBorder="1"/>
    <xf numFmtId="3" fontId="22" fillId="0" borderId="0" xfId="0" applyNumberFormat="1" applyFont="1"/>
    <xf numFmtId="0" fontId="22" fillId="0" borderId="0" xfId="0" applyFont="1"/>
    <xf numFmtId="1" fontId="6" fillId="0" borderId="1" xfId="0" applyNumberFormat="1" applyFont="1" applyBorder="1" applyAlignment="1">
      <alignment horizontal="center"/>
    </xf>
    <xf numFmtId="165" fontId="5" fillId="0" borderId="3" xfId="1" applyNumberFormat="1" applyFont="1" applyFill="1" applyBorder="1" applyAlignment="1">
      <alignment horizontal="center"/>
    </xf>
    <xf numFmtId="165" fontId="5" fillId="0" borderId="3" xfId="1" applyNumberFormat="1" applyFont="1" applyBorder="1" applyAlignment="1">
      <alignment horizontal="center"/>
    </xf>
    <xf numFmtId="14" fontId="6" fillId="2" borderId="1" xfId="0" quotePrefix="1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vertical="center"/>
    </xf>
    <xf numFmtId="165" fontId="23" fillId="2" borderId="1" xfId="0" applyNumberFormat="1" applyFont="1" applyFill="1" applyBorder="1" applyAlignment="1">
      <alignment vertical="center"/>
    </xf>
    <xf numFmtId="165" fontId="19" fillId="2" borderId="0" xfId="0" applyNumberFormat="1" applyFont="1" applyFill="1"/>
    <xf numFmtId="14" fontId="0" fillId="0" borderId="0" xfId="0" applyNumberFormat="1"/>
    <xf numFmtId="165" fontId="7" fillId="2" borderId="2" xfId="1" applyNumberFormat="1" applyFont="1" applyFill="1" applyBorder="1" applyAlignment="1">
      <alignment horizontal="center" vertical="center" wrapText="1"/>
    </xf>
    <xf numFmtId="38" fontId="0" fillId="0" borderId="0" xfId="0" applyNumberFormat="1"/>
    <xf numFmtId="0" fontId="24" fillId="0" borderId="1" xfId="0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165" fontId="24" fillId="0" borderId="1" xfId="1" applyNumberFormat="1" applyFont="1" applyBorder="1" applyAlignment="1">
      <alignment horizontal="center" vertical="center" wrapText="1"/>
    </xf>
    <xf numFmtId="38" fontId="24" fillId="0" borderId="8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0" borderId="1" xfId="0" applyBorder="1"/>
    <xf numFmtId="0" fontId="24" fillId="0" borderId="1" xfId="0" applyFont="1" applyBorder="1" applyAlignment="1">
      <alignment vertical="center" wrapText="1"/>
    </xf>
    <xf numFmtId="165" fontId="25" fillId="0" borderId="1" xfId="1" applyNumberFormat="1" applyFont="1" applyBorder="1" applyAlignment="1">
      <alignment horizontal="right" vertical="center" wrapText="1"/>
    </xf>
    <xf numFmtId="0" fontId="9" fillId="0" borderId="7" xfId="0" quotePrefix="1" applyFont="1" applyBorder="1" applyAlignment="1">
      <alignment horizontal="left" vertical="center"/>
    </xf>
    <xf numFmtId="14" fontId="9" fillId="0" borderId="7" xfId="0" applyNumberFormat="1" applyFont="1" applyBorder="1" applyAlignment="1">
      <alignment horizontal="center" vertical="center"/>
    </xf>
    <xf numFmtId="38" fontId="9" fillId="0" borderId="7" xfId="0" applyNumberFormat="1" applyFont="1" applyBorder="1" applyAlignment="1">
      <alignment horizontal="right" vertical="center"/>
    </xf>
    <xf numFmtId="0" fontId="25" fillId="0" borderId="9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/>
    </xf>
    <xf numFmtId="14" fontId="26" fillId="0" borderId="7" xfId="0" applyNumberFormat="1" applyFont="1" applyBorder="1" applyAlignment="1">
      <alignment horizontal="center" vertical="center"/>
    </xf>
    <xf numFmtId="38" fontId="9" fillId="0" borderId="10" xfId="0" applyNumberFormat="1" applyFont="1" applyBorder="1" applyAlignment="1">
      <alignment horizontal="right" vertical="center"/>
    </xf>
    <xf numFmtId="0" fontId="27" fillId="0" borderId="0" xfId="0" applyFont="1"/>
    <xf numFmtId="9" fontId="27" fillId="0" borderId="1" xfId="0" applyNumberFormat="1" applyFont="1" applyBorder="1" applyAlignment="1">
      <alignment horizontal="center"/>
    </xf>
    <xf numFmtId="0" fontId="27" fillId="0" borderId="1" xfId="0" applyFont="1" applyBorder="1"/>
    <xf numFmtId="0" fontId="28" fillId="0" borderId="1" xfId="0" applyFont="1" applyBorder="1" applyAlignment="1">
      <alignment horizontal="center" vertical="center"/>
    </xf>
    <xf numFmtId="14" fontId="28" fillId="0" borderId="1" xfId="0" applyNumberFormat="1" applyFont="1" applyBorder="1" applyAlignment="1">
      <alignment horizontal="center" vertical="center"/>
    </xf>
    <xf numFmtId="38" fontId="28" fillId="0" borderId="1" xfId="0" applyNumberFormat="1" applyFont="1" applyBorder="1" applyAlignment="1">
      <alignment horizontal="right" vertical="center"/>
    </xf>
    <xf numFmtId="49" fontId="18" fillId="0" borderId="1" xfId="3" quotePrefix="1" applyNumberFormat="1" applyFont="1" applyBorder="1" applyAlignment="1">
      <alignment horizontal="left" wrapText="1"/>
    </xf>
    <xf numFmtId="0" fontId="28" fillId="0" borderId="1" xfId="0" applyFont="1" applyBorder="1"/>
    <xf numFmtId="165" fontId="19" fillId="0" borderId="0" xfId="1" applyNumberFormat="1" applyFont="1"/>
    <xf numFmtId="14" fontId="29" fillId="4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38" fontId="29" fillId="4" borderId="1" xfId="0" applyNumberFormat="1" applyFont="1" applyFill="1" applyBorder="1" applyAlignment="1">
      <alignment horizontal="center" vertical="center" wrapText="1"/>
    </xf>
    <xf numFmtId="14" fontId="22" fillId="0" borderId="0" xfId="0" applyNumberFormat="1" applyFont="1"/>
    <xf numFmtId="0" fontId="28" fillId="0" borderId="0" xfId="0" applyFont="1"/>
    <xf numFmtId="0" fontId="28" fillId="0" borderId="1" xfId="0" applyFont="1" applyBorder="1" applyAlignment="1">
      <alignment horizontal="left" vertical="center"/>
    </xf>
    <xf numFmtId="38" fontId="30" fillId="2" borderId="0" xfId="0" applyNumberFormat="1" applyFont="1" applyFill="1"/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14" fontId="3" fillId="3" borderId="3" xfId="0" applyNumberFormat="1" applyFont="1" applyFill="1" applyBorder="1" applyAlignment="1">
      <alignment horizontal="center"/>
    </xf>
    <xf numFmtId="14" fontId="20" fillId="0" borderId="0" xfId="0" applyNumberFormat="1" applyFont="1" applyAlignment="1">
      <alignment horizontal="center"/>
    </xf>
    <xf numFmtId="38" fontId="28" fillId="0" borderId="9" xfId="0" applyNumberFormat="1" applyFont="1" applyFill="1" applyBorder="1" applyAlignment="1">
      <alignment horizontal="right" vertical="center"/>
    </xf>
  </cellXfs>
  <cellStyles count="4">
    <cellStyle name="Comma" xfId="1" builtinId="3"/>
    <cellStyle name="Comma 2" xfId="2" xr:uid="{00000000-0005-0000-0000-000001000000}"/>
    <cellStyle name="Normal" xfId="0" builtinId="0"/>
    <cellStyle name="Normal 2" xfId="3" xr:uid="{875F0CCA-D968-4828-A38C-23D9ADE8BF77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opLeftCell="A43" workbookViewId="0">
      <selection activeCell="F58" sqref="F58"/>
    </sheetView>
  </sheetViews>
  <sheetFormatPr defaultRowHeight="15" x14ac:dyDescent="0.25"/>
  <cols>
    <col min="1" max="1" width="10.85546875" customWidth="1"/>
    <col min="2" max="2" width="34.42578125" customWidth="1"/>
    <col min="3" max="3" width="14.28515625" customWidth="1"/>
    <col min="4" max="4" width="14.140625" customWidth="1"/>
    <col min="5" max="5" width="13.28515625" customWidth="1"/>
    <col min="6" max="6" width="16.85546875" customWidth="1"/>
    <col min="7" max="7" width="12.5703125" style="47" bestFit="1" customWidth="1"/>
    <col min="8" max="8" width="12.7109375" style="47" bestFit="1" customWidth="1"/>
    <col min="9" max="9" width="11.5703125" bestFit="1" customWidth="1"/>
  </cols>
  <sheetData>
    <row r="1" spans="1:8" ht="19.5" x14ac:dyDescent="0.3">
      <c r="A1" s="129" t="s">
        <v>95</v>
      </c>
      <c r="B1" s="129"/>
      <c r="C1" s="129"/>
      <c r="D1" s="129"/>
      <c r="E1" s="129"/>
      <c r="F1" s="129"/>
    </row>
    <row r="2" spans="1:8" ht="38.25" customHeight="1" x14ac:dyDescent="0.25">
      <c r="A2" s="1" t="s">
        <v>3</v>
      </c>
      <c r="B2" s="2" t="s">
        <v>4</v>
      </c>
      <c r="C2" s="3" t="s">
        <v>18</v>
      </c>
      <c r="D2" s="2" t="s">
        <v>5</v>
      </c>
      <c r="E2" s="2" t="s">
        <v>13</v>
      </c>
      <c r="F2" s="2" t="s">
        <v>10</v>
      </c>
      <c r="G2" s="48"/>
      <c r="H2" s="48"/>
    </row>
    <row r="3" spans="1:8" ht="15.75" x14ac:dyDescent="0.25">
      <c r="A3" s="4"/>
      <c r="B3" s="5" t="s">
        <v>6</v>
      </c>
      <c r="C3" s="28">
        <v>19602266</v>
      </c>
      <c r="D3" s="5"/>
      <c r="E3" s="5"/>
      <c r="F3" s="5"/>
      <c r="G3" s="48"/>
      <c r="H3" s="48"/>
    </row>
    <row r="4" spans="1:8" ht="15.75" x14ac:dyDescent="0.25">
      <c r="A4" s="6" t="s">
        <v>28</v>
      </c>
      <c r="B4" s="7" t="s">
        <v>19</v>
      </c>
      <c r="C4" s="8">
        <v>9183105</v>
      </c>
      <c r="D4" s="8"/>
      <c r="E4" s="9"/>
      <c r="F4" s="9"/>
      <c r="H4" s="48"/>
    </row>
    <row r="5" spans="1:8" ht="15.75" x14ac:dyDescent="0.25">
      <c r="A5" s="6" t="s">
        <v>29</v>
      </c>
      <c r="B5" s="7" t="s">
        <v>19</v>
      </c>
      <c r="C5" s="8">
        <v>16099172</v>
      </c>
      <c r="D5" s="8"/>
      <c r="E5" s="9"/>
      <c r="F5" s="9"/>
      <c r="H5" s="48"/>
    </row>
    <row r="6" spans="1:8" ht="15.75" x14ac:dyDescent="0.25">
      <c r="A6" s="6" t="s">
        <v>30</v>
      </c>
      <c r="B6" s="7" t="s">
        <v>19</v>
      </c>
      <c r="C6" s="8">
        <v>5048844</v>
      </c>
      <c r="D6" s="8"/>
      <c r="E6" s="9"/>
      <c r="F6" s="9"/>
      <c r="H6" s="48"/>
    </row>
    <row r="7" spans="1:8" ht="15.75" x14ac:dyDescent="0.25">
      <c r="A7" s="6" t="s">
        <v>31</v>
      </c>
      <c r="B7" s="7" t="s">
        <v>19</v>
      </c>
      <c r="C7" s="8">
        <v>9087938</v>
      </c>
      <c r="D7" s="8"/>
      <c r="E7" s="9"/>
      <c r="F7" s="9"/>
      <c r="H7" s="48"/>
    </row>
    <row r="8" spans="1:8" ht="15.75" x14ac:dyDescent="0.25">
      <c r="A8" s="6" t="s">
        <v>32</v>
      </c>
      <c r="B8" s="7" t="s">
        <v>19</v>
      </c>
      <c r="C8" s="8">
        <v>8564850</v>
      </c>
      <c r="D8" s="8"/>
      <c r="E8" s="9"/>
      <c r="F8" s="9"/>
      <c r="H8" s="48"/>
    </row>
    <row r="9" spans="1:8" ht="15.75" x14ac:dyDescent="0.25">
      <c r="A9" s="6" t="s">
        <v>33</v>
      </c>
      <c r="B9" s="7" t="s">
        <v>19</v>
      </c>
      <c r="C9" s="8">
        <v>10064143</v>
      </c>
      <c r="D9" s="8"/>
      <c r="E9" s="9"/>
      <c r="F9" s="9"/>
      <c r="H9" s="48"/>
    </row>
    <row r="10" spans="1:8" ht="15.75" x14ac:dyDescent="0.25">
      <c r="A10" s="6" t="s">
        <v>34</v>
      </c>
      <c r="B10" s="7" t="s">
        <v>19</v>
      </c>
      <c r="C10" s="8">
        <f>'CÔNG NỢ'!C12</f>
        <v>7331585</v>
      </c>
      <c r="D10" s="8"/>
      <c r="E10" s="9"/>
      <c r="F10" s="9"/>
      <c r="H10" s="48"/>
    </row>
    <row r="11" spans="1:8" ht="15.75" x14ac:dyDescent="0.25">
      <c r="A11" s="6" t="s">
        <v>35</v>
      </c>
      <c r="B11" s="7" t="s">
        <v>19</v>
      </c>
      <c r="C11" s="8">
        <f>'CÔNG NỢ'!C13</f>
        <v>11204297</v>
      </c>
      <c r="D11" s="8"/>
      <c r="E11" s="9"/>
      <c r="F11" s="9"/>
      <c r="H11" s="48"/>
    </row>
    <row r="12" spans="1:8" ht="15.75" x14ac:dyDescent="0.25">
      <c r="A12" s="6" t="s">
        <v>36</v>
      </c>
      <c r="B12" s="7" t="s">
        <v>19</v>
      </c>
      <c r="C12" s="8"/>
      <c r="D12" s="8"/>
      <c r="E12" s="9"/>
      <c r="F12" s="9"/>
      <c r="H12" s="48"/>
    </row>
    <row r="13" spans="1:8" ht="15.75" x14ac:dyDescent="0.25">
      <c r="A13" s="6" t="s">
        <v>37</v>
      </c>
      <c r="B13" s="7" t="s">
        <v>19</v>
      </c>
      <c r="C13" s="8"/>
      <c r="D13" s="8"/>
      <c r="E13" s="9"/>
      <c r="F13" s="9"/>
      <c r="H13" s="48"/>
    </row>
    <row r="14" spans="1:8" ht="15.75" x14ac:dyDescent="0.25">
      <c r="A14" s="6" t="s">
        <v>38</v>
      </c>
      <c r="B14" s="7" t="s">
        <v>19</v>
      </c>
      <c r="C14" s="8"/>
      <c r="D14" s="8"/>
      <c r="E14" s="9"/>
      <c r="F14" s="9"/>
      <c r="H14" s="48"/>
    </row>
    <row r="15" spans="1:8" ht="15.75" x14ac:dyDescent="0.25">
      <c r="A15" s="6" t="s">
        <v>39</v>
      </c>
      <c r="B15" s="7" t="s">
        <v>19</v>
      </c>
      <c r="C15" s="8"/>
      <c r="D15" s="8"/>
      <c r="E15" s="9"/>
      <c r="F15" s="9"/>
      <c r="H15" s="48"/>
    </row>
    <row r="16" spans="1:8" ht="15.75" x14ac:dyDescent="0.25">
      <c r="A16" s="6"/>
      <c r="B16" s="7"/>
      <c r="C16" s="8"/>
      <c r="D16" s="10"/>
      <c r="E16" s="9"/>
      <c r="F16" s="11"/>
    </row>
    <row r="17" spans="1:9" ht="15.75" x14ac:dyDescent="0.25">
      <c r="A17" s="130" t="s">
        <v>7</v>
      </c>
      <c r="B17" s="131"/>
      <c r="C17" s="13">
        <f>SUM(C4:C16)</f>
        <v>76583934</v>
      </c>
      <c r="D17" s="14"/>
      <c r="E17" s="15"/>
      <c r="F17" s="16"/>
      <c r="I17" s="17"/>
    </row>
    <row r="18" spans="1:9" ht="15.75" x14ac:dyDescent="0.25">
      <c r="A18" s="6" t="s">
        <v>28</v>
      </c>
      <c r="B18" s="12" t="s">
        <v>15</v>
      </c>
      <c r="C18" s="8"/>
      <c r="D18" s="8">
        <v>470403</v>
      </c>
      <c r="E18" s="9"/>
      <c r="F18" s="11"/>
    </row>
    <row r="19" spans="1:9" ht="15.75" x14ac:dyDescent="0.25">
      <c r="A19" s="6" t="s">
        <v>29</v>
      </c>
      <c r="B19" s="12" t="s">
        <v>15</v>
      </c>
      <c r="C19" s="8"/>
      <c r="D19" s="8">
        <v>229290</v>
      </c>
      <c r="E19" s="9"/>
      <c r="F19" s="11"/>
    </row>
    <row r="20" spans="1:9" ht="15.75" x14ac:dyDescent="0.25">
      <c r="A20" s="6" t="s">
        <v>30</v>
      </c>
      <c r="B20" s="12" t="s">
        <v>15</v>
      </c>
      <c r="C20" s="8"/>
      <c r="D20" s="8">
        <v>0</v>
      </c>
      <c r="E20" s="9"/>
      <c r="F20" s="11"/>
    </row>
    <row r="21" spans="1:9" ht="15.75" x14ac:dyDescent="0.25">
      <c r="A21" s="6" t="s">
        <v>31</v>
      </c>
      <c r="B21" s="12" t="s">
        <v>15</v>
      </c>
      <c r="C21" s="8"/>
      <c r="D21" s="8">
        <v>1237177</v>
      </c>
      <c r="E21" s="9"/>
      <c r="F21" s="11"/>
    </row>
    <row r="22" spans="1:9" ht="15.75" x14ac:dyDescent="0.25">
      <c r="A22" s="6" t="s">
        <v>32</v>
      </c>
      <c r="B22" s="12" t="s">
        <v>15</v>
      </c>
      <c r="C22" s="8"/>
      <c r="D22" s="8">
        <v>1758727</v>
      </c>
      <c r="E22" s="9"/>
      <c r="F22" s="11"/>
    </row>
    <row r="23" spans="1:9" ht="15.75" x14ac:dyDescent="0.25">
      <c r="A23" s="6" t="s">
        <v>33</v>
      </c>
      <c r="B23" s="12" t="s">
        <v>15</v>
      </c>
      <c r="C23" s="8"/>
      <c r="D23" s="8">
        <f>-'CÔNG NỢ'!D11</f>
        <v>0</v>
      </c>
      <c r="E23" s="9"/>
      <c r="F23" s="11"/>
    </row>
    <row r="24" spans="1:9" ht="15.75" x14ac:dyDescent="0.25">
      <c r="A24" s="6" t="s">
        <v>34</v>
      </c>
      <c r="B24" s="12" t="s">
        <v>15</v>
      </c>
      <c r="C24" s="8"/>
      <c r="D24" s="8">
        <f>-'CÔNG NỢ'!D12</f>
        <v>2564742</v>
      </c>
      <c r="E24" s="9"/>
      <c r="F24" s="11"/>
    </row>
    <row r="25" spans="1:9" ht="15.75" x14ac:dyDescent="0.25">
      <c r="A25" s="6" t="s">
        <v>35</v>
      </c>
      <c r="B25" s="12" t="s">
        <v>15</v>
      </c>
      <c r="C25" s="8"/>
      <c r="D25" s="8">
        <f>-'CÔNG NỢ'!D13</f>
        <v>0</v>
      </c>
      <c r="E25" s="9"/>
      <c r="F25" s="11"/>
    </row>
    <row r="26" spans="1:9" ht="15.75" x14ac:dyDescent="0.25">
      <c r="A26" s="6" t="s">
        <v>36</v>
      </c>
      <c r="B26" s="12" t="s">
        <v>15</v>
      </c>
      <c r="C26" s="8"/>
      <c r="D26" s="8"/>
      <c r="E26" s="9"/>
      <c r="F26" s="11"/>
    </row>
    <row r="27" spans="1:9" ht="15.75" x14ac:dyDescent="0.25">
      <c r="A27" s="6" t="s">
        <v>37</v>
      </c>
      <c r="B27" s="12" t="s">
        <v>15</v>
      </c>
      <c r="C27" s="8"/>
      <c r="D27" s="8"/>
      <c r="E27" s="9"/>
      <c r="F27" s="11"/>
    </row>
    <row r="28" spans="1:9" ht="15.75" x14ac:dyDescent="0.25">
      <c r="A28" s="6" t="s">
        <v>38</v>
      </c>
      <c r="B28" s="12" t="s">
        <v>15</v>
      </c>
      <c r="C28" s="8"/>
      <c r="D28" s="8"/>
      <c r="E28" s="9"/>
      <c r="F28" s="11"/>
    </row>
    <row r="29" spans="1:9" ht="15.75" x14ac:dyDescent="0.25">
      <c r="A29" s="6" t="s">
        <v>39</v>
      </c>
      <c r="B29" s="12" t="s">
        <v>15</v>
      </c>
      <c r="C29" s="8"/>
      <c r="D29" s="8"/>
      <c r="E29" s="9"/>
      <c r="F29" s="11"/>
    </row>
    <row r="30" spans="1:9" ht="15.75" x14ac:dyDescent="0.25">
      <c r="A30" s="6"/>
      <c r="B30" s="12"/>
      <c r="C30" s="8"/>
      <c r="D30" s="8"/>
      <c r="E30" s="9"/>
      <c r="F30" s="11"/>
    </row>
    <row r="31" spans="1:9" ht="15.75" x14ac:dyDescent="0.25">
      <c r="A31" s="130" t="s">
        <v>17</v>
      </c>
      <c r="B31" s="131"/>
      <c r="C31" s="13"/>
      <c r="D31" s="13">
        <f>SUM(D18:D30)</f>
        <v>6260339</v>
      </c>
      <c r="E31" s="13"/>
      <c r="F31" s="16"/>
    </row>
    <row r="32" spans="1:9" ht="15.75" x14ac:dyDescent="0.25">
      <c r="A32" s="6" t="s">
        <v>28</v>
      </c>
      <c r="B32" s="12" t="s">
        <v>13</v>
      </c>
      <c r="C32" s="8"/>
      <c r="D32" s="8"/>
      <c r="E32" s="9">
        <v>699735</v>
      </c>
      <c r="F32" s="11"/>
    </row>
    <row r="33" spans="1:9" ht="15.75" x14ac:dyDescent="0.25">
      <c r="A33" s="6" t="s">
        <v>29</v>
      </c>
      <c r="B33" s="12" t="s">
        <v>13</v>
      </c>
      <c r="C33" s="8"/>
      <c r="D33" s="8"/>
      <c r="E33" s="9">
        <v>0</v>
      </c>
      <c r="F33" s="11"/>
    </row>
    <row r="34" spans="1:9" ht="15.75" x14ac:dyDescent="0.25">
      <c r="A34" s="6" t="s">
        <v>30</v>
      </c>
      <c r="B34" s="12" t="s">
        <v>13</v>
      </c>
      <c r="C34" s="8"/>
      <c r="D34" s="8"/>
      <c r="E34" s="9">
        <v>0</v>
      </c>
      <c r="F34" s="11"/>
    </row>
    <row r="35" spans="1:9" ht="15.75" x14ac:dyDescent="0.25">
      <c r="A35" s="6" t="s">
        <v>31</v>
      </c>
      <c r="B35" s="12" t="s">
        <v>13</v>
      </c>
      <c r="C35" s="8"/>
      <c r="D35" s="8"/>
      <c r="E35" s="9">
        <v>2296435</v>
      </c>
      <c r="F35" s="11"/>
    </row>
    <row r="36" spans="1:9" ht="15.75" x14ac:dyDescent="0.25">
      <c r="A36" s="6" t="s">
        <v>32</v>
      </c>
      <c r="B36" s="12" t="s">
        <v>13</v>
      </c>
      <c r="C36" s="8"/>
      <c r="D36" s="8"/>
      <c r="E36" s="9">
        <f>-'CÔNG NỢ'!E10</f>
        <v>0</v>
      </c>
      <c r="F36" s="11"/>
    </row>
    <row r="37" spans="1:9" ht="15.75" x14ac:dyDescent="0.25">
      <c r="A37" s="6" t="s">
        <v>33</v>
      </c>
      <c r="B37" s="12" t="s">
        <v>13</v>
      </c>
      <c r="C37" s="8"/>
      <c r="D37" s="8"/>
      <c r="E37" s="9">
        <f>-'CÔNG NỢ'!E11</f>
        <v>0</v>
      </c>
      <c r="F37" s="11"/>
    </row>
    <row r="38" spans="1:9" ht="15.75" x14ac:dyDescent="0.25">
      <c r="A38" s="6" t="s">
        <v>34</v>
      </c>
      <c r="B38" s="12" t="s">
        <v>13</v>
      </c>
      <c r="C38" s="8"/>
      <c r="D38" s="8"/>
      <c r="E38" s="9">
        <f>-'CÔNG NỢ'!E12</f>
        <v>1915878.9600000002</v>
      </c>
      <c r="F38" s="11"/>
    </row>
    <row r="39" spans="1:9" ht="15.75" x14ac:dyDescent="0.25">
      <c r="A39" s="6" t="s">
        <v>35</v>
      </c>
      <c r="B39" s="12" t="s">
        <v>13</v>
      </c>
      <c r="C39" s="8"/>
      <c r="D39" s="8"/>
      <c r="E39" s="9">
        <f>-'CÔNG NỢ'!E13</f>
        <v>0</v>
      </c>
      <c r="F39" s="11"/>
    </row>
    <row r="40" spans="1:9" ht="15.75" x14ac:dyDescent="0.25">
      <c r="A40" s="6" t="s">
        <v>36</v>
      </c>
      <c r="B40" s="12" t="s">
        <v>13</v>
      </c>
      <c r="C40" s="8"/>
      <c r="D40" s="8"/>
      <c r="E40" s="9"/>
      <c r="F40" s="11"/>
    </row>
    <row r="41" spans="1:9" ht="15.75" x14ac:dyDescent="0.25">
      <c r="A41" s="6" t="s">
        <v>37</v>
      </c>
      <c r="B41" s="12" t="s">
        <v>13</v>
      </c>
      <c r="C41" s="8"/>
      <c r="D41" s="8"/>
      <c r="E41" s="9"/>
      <c r="F41" s="11"/>
    </row>
    <row r="42" spans="1:9" ht="15.75" x14ac:dyDescent="0.25">
      <c r="A42" s="6" t="s">
        <v>38</v>
      </c>
      <c r="B42" s="12" t="s">
        <v>13</v>
      </c>
      <c r="C42" s="8"/>
      <c r="D42" s="8"/>
      <c r="E42" s="9"/>
      <c r="F42" s="11"/>
    </row>
    <row r="43" spans="1:9" ht="15.75" x14ac:dyDescent="0.25">
      <c r="A43" s="6" t="s">
        <v>39</v>
      </c>
      <c r="B43" s="12" t="s">
        <v>13</v>
      </c>
      <c r="C43" s="8"/>
      <c r="D43" s="8"/>
      <c r="E43" s="9"/>
      <c r="F43" s="11"/>
    </row>
    <row r="44" spans="1:9" ht="15.75" x14ac:dyDescent="0.25">
      <c r="A44" s="6"/>
      <c r="B44" s="12"/>
      <c r="C44" s="8"/>
      <c r="D44" s="8"/>
      <c r="E44" s="9"/>
      <c r="F44" s="11"/>
    </row>
    <row r="45" spans="1:9" ht="15.75" x14ac:dyDescent="0.25">
      <c r="A45" s="130" t="s">
        <v>12</v>
      </c>
      <c r="B45" s="131"/>
      <c r="C45" s="13"/>
      <c r="D45" s="13"/>
      <c r="E45" s="13">
        <f>SUM(E32:E44)</f>
        <v>4912048.96</v>
      </c>
      <c r="F45" s="16"/>
    </row>
    <row r="46" spans="1:9" ht="15.75" x14ac:dyDescent="0.25">
      <c r="A46" s="6" t="s">
        <v>28</v>
      </c>
      <c r="B46" s="7" t="s">
        <v>14</v>
      </c>
      <c r="C46" s="8"/>
      <c r="D46" s="8"/>
      <c r="E46" s="9"/>
      <c r="F46" s="9">
        <v>11520298</v>
      </c>
      <c r="H46" s="49"/>
      <c r="I46" s="17"/>
    </row>
    <row r="47" spans="1:9" ht="15.75" x14ac:dyDescent="0.25">
      <c r="A47" s="6" t="s">
        <v>29</v>
      </c>
      <c r="B47" s="7" t="s">
        <v>14</v>
      </c>
      <c r="C47" s="8"/>
      <c r="D47" s="8"/>
      <c r="E47" s="9"/>
      <c r="F47" s="30">
        <v>3535345</v>
      </c>
      <c r="H47" s="49"/>
      <c r="I47" s="17"/>
    </row>
    <row r="48" spans="1:9" ht="15.75" x14ac:dyDescent="0.25">
      <c r="A48" s="6" t="s">
        <v>30</v>
      </c>
      <c r="B48" s="7" t="s">
        <v>14</v>
      </c>
      <c r="C48" s="8"/>
      <c r="D48" s="8"/>
      <c r="E48" s="9"/>
      <c r="F48" s="9">
        <v>12330300</v>
      </c>
      <c r="H48" s="49"/>
      <c r="I48" s="17"/>
    </row>
    <row r="49" spans="1:9" ht="15.75" x14ac:dyDescent="0.25">
      <c r="A49" s="6" t="s">
        <v>31</v>
      </c>
      <c r="B49" s="7" t="s">
        <v>14</v>
      </c>
      <c r="C49" s="8"/>
      <c r="D49" s="8"/>
      <c r="E49" s="9"/>
      <c r="F49" s="9">
        <f>11739730+4359442</f>
        <v>16099172</v>
      </c>
      <c r="H49" s="49"/>
      <c r="I49" s="17"/>
    </row>
    <row r="50" spans="1:9" ht="15.75" x14ac:dyDescent="0.25">
      <c r="A50" s="6" t="s">
        <v>32</v>
      </c>
      <c r="B50" s="7" t="s">
        <v>14</v>
      </c>
      <c r="C50" s="8"/>
      <c r="D50" s="8"/>
      <c r="E50" s="9"/>
      <c r="F50" s="9"/>
      <c r="H50" s="49"/>
      <c r="I50" s="17"/>
    </row>
    <row r="51" spans="1:9" ht="15.75" x14ac:dyDescent="0.25">
      <c r="A51" s="6" t="s">
        <v>33</v>
      </c>
      <c r="B51" s="7" t="s">
        <v>14</v>
      </c>
      <c r="C51" s="8"/>
      <c r="D51" s="8"/>
      <c r="E51" s="9"/>
      <c r="F51" s="9">
        <f>-'CÔNG NỢ'!G11</f>
        <v>7595848</v>
      </c>
      <c r="H51" s="49"/>
      <c r="I51" s="17"/>
    </row>
    <row r="52" spans="1:9" ht="15.75" x14ac:dyDescent="0.25">
      <c r="A52" s="6" t="s">
        <v>34</v>
      </c>
      <c r="B52" s="7" t="s">
        <v>14</v>
      </c>
      <c r="C52" s="8"/>
      <c r="D52" s="8"/>
      <c r="E52" s="9"/>
      <c r="F52" s="9">
        <f>-'CÔNG NỢ'!G12</f>
        <v>7088486</v>
      </c>
      <c r="H52" s="49"/>
      <c r="I52" s="17"/>
    </row>
    <row r="53" spans="1:9" ht="15.75" x14ac:dyDescent="0.25">
      <c r="A53" s="6" t="s">
        <v>35</v>
      </c>
      <c r="B53" s="7" t="s">
        <v>14</v>
      </c>
      <c r="C53" s="8"/>
      <c r="D53" s="8"/>
      <c r="E53" s="9"/>
      <c r="F53" s="9">
        <f>-'CÔNG NỢ'!G13</f>
        <v>4110878</v>
      </c>
      <c r="H53" s="49"/>
      <c r="I53" s="17"/>
    </row>
    <row r="54" spans="1:9" ht="15.75" x14ac:dyDescent="0.25">
      <c r="A54" s="6" t="s">
        <v>36</v>
      </c>
      <c r="B54" s="7" t="s">
        <v>14</v>
      </c>
      <c r="C54" s="8"/>
      <c r="D54" s="8"/>
      <c r="E54" s="9"/>
      <c r="F54" s="9">
        <f>-'CÔNG NỢ'!G14</f>
        <v>4197603</v>
      </c>
      <c r="H54" s="49"/>
      <c r="I54" s="17"/>
    </row>
    <row r="55" spans="1:9" ht="15.75" x14ac:dyDescent="0.25">
      <c r="A55" s="6" t="s">
        <v>37</v>
      </c>
      <c r="B55" s="7" t="s">
        <v>14</v>
      </c>
      <c r="C55" s="8"/>
      <c r="D55" s="8"/>
      <c r="E55" s="9"/>
      <c r="F55" s="9">
        <f>-'CÔNG NỢ'!G15</f>
        <v>0</v>
      </c>
      <c r="H55" s="49"/>
      <c r="I55" s="17"/>
    </row>
    <row r="56" spans="1:9" ht="15.75" x14ac:dyDescent="0.25">
      <c r="A56" s="6" t="s">
        <v>38</v>
      </c>
      <c r="B56" s="7" t="s">
        <v>14</v>
      </c>
      <c r="C56" s="8"/>
      <c r="D56" s="8"/>
      <c r="E56" s="9"/>
      <c r="F56" s="9">
        <f>-'CÔNG NỢ'!G16</f>
        <v>0</v>
      </c>
      <c r="H56" s="49"/>
      <c r="I56" s="17"/>
    </row>
    <row r="57" spans="1:9" ht="15.75" x14ac:dyDescent="0.25">
      <c r="A57" s="6" t="s">
        <v>39</v>
      </c>
      <c r="B57" s="7" t="s">
        <v>14</v>
      </c>
      <c r="C57" s="8"/>
      <c r="D57" s="8"/>
      <c r="E57" s="9"/>
      <c r="F57" s="9">
        <f>-'CÔNG NỢ'!G17</f>
        <v>0</v>
      </c>
      <c r="H57" s="49"/>
      <c r="I57" s="17"/>
    </row>
    <row r="58" spans="1:9" ht="15.75" x14ac:dyDescent="0.25">
      <c r="A58" s="6"/>
      <c r="B58" s="12"/>
      <c r="C58" s="8"/>
      <c r="D58" s="8"/>
      <c r="E58" s="9"/>
      <c r="F58" s="9"/>
      <c r="H58" s="49"/>
    </row>
    <row r="59" spans="1:9" ht="15.75" x14ac:dyDescent="0.25">
      <c r="A59" s="130" t="s">
        <v>8</v>
      </c>
      <c r="B59" s="131"/>
      <c r="C59" s="18"/>
      <c r="D59" s="14"/>
      <c r="E59" s="16"/>
      <c r="F59" s="19">
        <f>SUM(F46:F58)</f>
        <v>66477930</v>
      </c>
    </row>
    <row r="60" spans="1:9" ht="15.75" x14ac:dyDescent="0.25">
      <c r="A60" s="126" t="s">
        <v>9</v>
      </c>
      <c r="B60" s="127"/>
      <c r="C60" s="127"/>
      <c r="D60" s="127"/>
      <c r="E60" s="128"/>
      <c r="F60" s="20">
        <f>+C3+C17-D31-E45-F59</f>
        <v>18535882.040000007</v>
      </c>
      <c r="I60" s="17"/>
    </row>
    <row r="61" spans="1:9" ht="15.75" x14ac:dyDescent="0.25">
      <c r="A61" s="21"/>
      <c r="B61" s="22"/>
      <c r="C61" s="23"/>
      <c r="D61" s="24"/>
    </row>
    <row r="62" spans="1:9" ht="15.75" x14ac:dyDescent="0.25">
      <c r="A62" s="21"/>
      <c r="B62" s="22"/>
      <c r="C62" s="23"/>
      <c r="D62" s="24"/>
    </row>
    <row r="63" spans="1:9" ht="15.75" x14ac:dyDescent="0.25">
      <c r="A63" s="21"/>
      <c r="B63" s="22"/>
      <c r="C63" s="23"/>
      <c r="D63" s="24"/>
    </row>
    <row r="64" spans="1:9" ht="15.75" x14ac:dyDescent="0.25">
      <c r="A64" s="25"/>
      <c r="C64" s="26"/>
      <c r="D64" s="27"/>
    </row>
  </sheetData>
  <mergeCells count="6">
    <mergeCell ref="A60:E60"/>
    <mergeCell ref="A1:F1"/>
    <mergeCell ref="A17:B17"/>
    <mergeCell ref="A31:B31"/>
    <mergeCell ref="A59:B59"/>
    <mergeCell ref="A45:B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9397-7AA9-46DA-9548-36528B2045D7}">
  <dimension ref="A2:K28"/>
  <sheetViews>
    <sheetView tabSelected="1" workbookViewId="0">
      <selection activeCell="G6" sqref="G6:G12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32" t="s">
        <v>96</v>
      </c>
      <c r="C2" s="132"/>
      <c r="D2" s="132"/>
      <c r="E2" s="132"/>
      <c r="F2" s="132"/>
      <c r="G2" s="132"/>
      <c r="H2" s="132"/>
    </row>
    <row r="3" spans="1:11" s="76" customFormat="1" ht="19.5" x14ac:dyDescent="0.3">
      <c r="A3" s="75"/>
      <c r="B3" s="75"/>
      <c r="C3" s="75" t="s">
        <v>97</v>
      </c>
      <c r="D3" s="75" t="s">
        <v>98</v>
      </c>
      <c r="E3" s="75" t="s">
        <v>99</v>
      </c>
      <c r="F3" s="75"/>
      <c r="G3" s="75" t="s">
        <v>100</v>
      </c>
      <c r="H3" s="75"/>
    </row>
    <row r="4" spans="1:11" ht="15.75" x14ac:dyDescent="0.25">
      <c r="B4" s="1" t="s">
        <v>101</v>
      </c>
      <c r="C4" s="77" t="s">
        <v>19</v>
      </c>
      <c r="D4" s="2" t="s">
        <v>15</v>
      </c>
      <c r="E4" s="2" t="s">
        <v>102</v>
      </c>
      <c r="F4" s="2" t="s">
        <v>103</v>
      </c>
      <c r="G4" s="2" t="s">
        <v>14</v>
      </c>
      <c r="H4" s="2" t="s">
        <v>104</v>
      </c>
      <c r="I4" s="39"/>
      <c r="J4" s="39"/>
    </row>
    <row r="5" spans="1:11" s="84" customFormat="1" ht="15.75" x14ac:dyDescent="0.25">
      <c r="A5" s="78"/>
      <c r="B5" s="79" t="s">
        <v>105</v>
      </c>
      <c r="C5" s="80"/>
      <c r="D5" s="81"/>
      <c r="E5" s="82"/>
      <c r="F5" s="82"/>
      <c r="G5" s="82"/>
      <c r="H5" s="28">
        <v>19602266</v>
      </c>
      <c r="I5" s="83"/>
      <c r="J5" s="83"/>
    </row>
    <row r="6" spans="1:11" s="84" customFormat="1" ht="15.75" x14ac:dyDescent="0.25">
      <c r="B6" s="85">
        <v>1</v>
      </c>
      <c r="C6" s="86">
        <f>SUMIFS('CHI TIẾT'!$L:$L,'CHI TIẾT'!$B:$B,'CÔNG NỢ'!$B6,'CHI TIẾT'!$A:$A,"BH")</f>
        <v>9183105</v>
      </c>
      <c r="D6" s="86">
        <f>SUMIFS('CHI TIẾT'!$L:$L,'CHI TIẾT'!$B:$B,'CÔNG NỢ'!$B6,'CHI TIẾT'!$A:$A,"TRA")</f>
        <v>-470403</v>
      </c>
      <c r="E6" s="86">
        <f>SUMIFS('CHI TIẾT'!$L:$L,'CHI TIẾT'!$B:$B,'CÔNG NỢ'!$B6,'CHI TIẾT'!$A:$A,"GT")</f>
        <v>-699735</v>
      </c>
      <c r="F6" s="86">
        <f>SUM(C6:E6)</f>
        <v>8012967</v>
      </c>
      <c r="G6" s="86">
        <f>SUMIFS('CHI TIẾT'!$L:$L,'CHI TIẾT'!$B:$B,'CÔNG NỢ'!$B6,'CHI TIẾT'!$A:$A,"TT")</f>
        <v>-11520298</v>
      </c>
      <c r="H6" s="87">
        <f>H5+SUM(F6:G6)</f>
        <v>16094935</v>
      </c>
      <c r="I6" s="83"/>
      <c r="J6" s="83"/>
    </row>
    <row r="7" spans="1:11" s="84" customFormat="1" ht="15.75" x14ac:dyDescent="0.25">
      <c r="B7" s="85">
        <v>2</v>
      </c>
      <c r="C7" s="86">
        <f>SUMIFS('CHI TIẾT'!$L:$L,'CHI TIẾT'!$B:$B,'CÔNG NỢ'!$B7,'CHI TIẾT'!$A:$A,"BH")</f>
        <v>16099172</v>
      </c>
      <c r="D7" s="86">
        <f>SUMIFS('CHI TIẾT'!$L:$L,'CHI TIẾT'!$B:$B,'CÔNG NỢ'!$B7,'CHI TIẾT'!$A:$A,"TRA")</f>
        <v>-229290</v>
      </c>
      <c r="E7" s="86">
        <f>SUMIFS('CHI TIẾT'!$L:$L,'CHI TIẾT'!$B:$B,'CÔNG NỢ'!$B7,'CHI TIẾT'!$A:$A,"GT")</f>
        <v>0</v>
      </c>
      <c r="F7" s="86">
        <f t="shared" ref="F7:F17" si="0">SUM(C7:E7)</f>
        <v>15869882</v>
      </c>
      <c r="G7" s="86">
        <f>SUMIFS('CHI TIẾT'!$L:$L,'CHI TIẾT'!$B:$B,'CÔNG NỢ'!$B7,'CHI TIẾT'!$A:$A,"TT")</f>
        <v>-3535345</v>
      </c>
      <c r="H7" s="87">
        <f t="shared" ref="H7:H17" si="1">H6+SUM(F7:G7)</f>
        <v>28429472</v>
      </c>
      <c r="I7" s="83"/>
      <c r="J7" s="83"/>
    </row>
    <row r="8" spans="1:11" s="84" customFormat="1" ht="15.75" x14ac:dyDescent="0.25">
      <c r="B8" s="85">
        <v>3</v>
      </c>
      <c r="C8" s="86">
        <f>SUMIFS('CHI TIẾT'!$L:$L,'CHI TIẾT'!$B:$B,'CÔNG NỢ'!$B8,'CHI TIẾT'!$A:$A,"BH")</f>
        <v>5048844</v>
      </c>
      <c r="D8" s="86">
        <f>SUMIFS('CHI TIẾT'!$L:$L,'CHI TIẾT'!$B:$B,'CÔNG NỢ'!$B8,'CHI TIẾT'!$A:$A,"TRA")</f>
        <v>0</v>
      </c>
      <c r="E8" s="86">
        <f>SUMIFS('CHI TIẾT'!$L:$L,'CHI TIẾT'!$B:$B,'CÔNG NỢ'!$B8,'CHI TIẾT'!$A:$A,"GT")</f>
        <v>0</v>
      </c>
      <c r="F8" s="86">
        <f t="shared" si="0"/>
        <v>5048844</v>
      </c>
      <c r="G8" s="86">
        <f>SUMIFS('CHI TIẾT'!$L:$L,'CHI TIẾT'!$B:$B,'CÔNG NỢ'!$B8,'CHI TIẾT'!$A:$A,"TT")</f>
        <v>-12330300</v>
      </c>
      <c r="H8" s="87">
        <f t="shared" si="1"/>
        <v>21148016</v>
      </c>
      <c r="I8" s="83"/>
      <c r="J8" s="83"/>
    </row>
    <row r="9" spans="1:11" s="84" customFormat="1" ht="15.75" x14ac:dyDescent="0.25">
      <c r="B9" s="85">
        <v>4</v>
      </c>
      <c r="C9" s="86">
        <f>SUMIFS('CHI TIẾT'!$L:$L,'CHI TIẾT'!$B:$B,'CÔNG NỢ'!$B9,'CHI TIẾT'!$A:$A,"BH")</f>
        <v>9087938</v>
      </c>
      <c r="D9" s="86">
        <f>SUMIFS('CHI TIẾT'!$L:$L,'CHI TIẾT'!$B:$B,'CÔNG NỢ'!$B9,'CHI TIẾT'!$A:$A,"TRA")</f>
        <v>-1237177</v>
      </c>
      <c r="E9" s="86">
        <f>SUMIFS('CHI TIẾT'!$L:$L,'CHI TIẾT'!$B:$B,'CÔNG NỢ'!$B9,'CHI TIẾT'!$A:$A,"GT")</f>
        <v>-2296435.3200000003</v>
      </c>
      <c r="F9" s="86">
        <f t="shared" si="0"/>
        <v>5554325.6799999997</v>
      </c>
      <c r="G9" s="86">
        <f>SUMIFS('CHI TIẾT'!$L:$L,'CHI TIẾT'!$B:$B,'CÔNG NỢ'!$B9,'CHI TIẾT'!$A:$A,"TT")</f>
        <v>-16099172</v>
      </c>
      <c r="H9" s="87">
        <f t="shared" si="1"/>
        <v>10603169.68</v>
      </c>
      <c r="I9" s="83"/>
      <c r="J9" s="83"/>
    </row>
    <row r="10" spans="1:11" s="84" customFormat="1" ht="15.75" x14ac:dyDescent="0.25">
      <c r="B10" s="85">
        <v>5</v>
      </c>
      <c r="C10" s="86">
        <f>SUMIFS('CHI TIẾT'!$L:$L,'CHI TIẾT'!$B:$B,'CÔNG NỢ'!$B10,'CHI TIẾT'!$A:$A,"BH")</f>
        <v>8564850</v>
      </c>
      <c r="D10" s="86">
        <f>SUMIFS('CHI TIẾT'!$L:$L,'CHI TIẾT'!$B:$B,'CÔNG NỢ'!$B10,'CHI TIẾT'!$A:$A,"TRA")</f>
        <v>-1758727</v>
      </c>
      <c r="E10" s="86">
        <f>SUMIFS('CHI TIẾT'!$L:$L,'CHI TIẾT'!$B:$B,'CÔNG NỢ'!$B10,'CHI TIẾT'!$A:$A,"GT")</f>
        <v>0</v>
      </c>
      <c r="F10" s="86">
        <f t="shared" si="0"/>
        <v>6806123</v>
      </c>
      <c r="G10" s="86">
        <f>SUMIFS('CHI TIẾT'!$L:$L,'CHI TIẾT'!$B:$B,'CÔNG NỢ'!$B10,'CHI TIẾT'!$A:$A,"TT")</f>
        <v>0</v>
      </c>
      <c r="H10" s="87">
        <f t="shared" si="1"/>
        <v>17409292.68</v>
      </c>
      <c r="I10" s="83"/>
      <c r="J10" s="83"/>
      <c r="K10" s="83"/>
    </row>
    <row r="11" spans="1:11" s="84" customFormat="1" ht="15.75" x14ac:dyDescent="0.25">
      <c r="B11" s="85">
        <v>6</v>
      </c>
      <c r="C11" s="86">
        <f>SUMIFS('CHI TIẾT'!$L:$L,'CHI TIẾT'!$B:$B,'CÔNG NỢ'!$B11,'CHI TIẾT'!$A:$A,"BH")</f>
        <v>10064143</v>
      </c>
      <c r="D11" s="86">
        <f>SUMIFS('CHI TIẾT'!$L:$L,'CHI TIẾT'!$B:$B,'CÔNG NỢ'!$B11,'CHI TIẾT'!$A:$A,"TRA")</f>
        <v>0</v>
      </c>
      <c r="E11" s="86">
        <f>SUMIFS('CHI TIẾT'!$L:$L,'CHI TIẾT'!$B:$B,'CÔNG NỢ'!$B11,'CHI TIẾT'!$A:$A,"GT")</f>
        <v>0</v>
      </c>
      <c r="F11" s="86">
        <f t="shared" si="0"/>
        <v>10064143</v>
      </c>
      <c r="G11" s="86">
        <f>SUMIFS('CHI TIẾT'!$L:$L,'CHI TIẾT'!$B:$B,'CÔNG NỢ'!$B11,'CHI TIẾT'!$A:$A,"TT")</f>
        <v>-7595848</v>
      </c>
      <c r="H11" s="87">
        <f t="shared" si="1"/>
        <v>19877587.68</v>
      </c>
      <c r="I11" s="83"/>
      <c r="J11" s="83"/>
    </row>
    <row r="12" spans="1:11" s="84" customFormat="1" ht="15.75" x14ac:dyDescent="0.25">
      <c r="B12" s="85">
        <v>7</v>
      </c>
      <c r="C12" s="86">
        <f>SUMIFS('CHI TIẾT'!$L:$L,'CHI TIẾT'!$B:$B,'CÔNG NỢ'!$B12,'CHI TIẾT'!$A:$A,"BH")</f>
        <v>7331585</v>
      </c>
      <c r="D12" s="86">
        <f>SUMIFS('CHI TIẾT'!$L:$L,'CHI TIẾT'!$B:$B,'CÔNG NỢ'!$B12,'CHI TIẾT'!$A:$A,"TRA")</f>
        <v>-2564742</v>
      </c>
      <c r="E12" s="86">
        <f>SUMIFS('CHI TIẾT'!$L:$L,'CHI TIẾT'!$B:$B,'CÔNG NỢ'!$B12,'CHI TIẾT'!$A:$A,"GT")</f>
        <v>-1915878.9600000002</v>
      </c>
      <c r="F12" s="86">
        <f t="shared" si="0"/>
        <v>2850964.04</v>
      </c>
      <c r="G12" s="86">
        <f>SUMIFS('CHI TIẾT'!$L:$L,'CHI TIẾT'!$B:$B,'CÔNG NỢ'!$B12,'CHI TIẾT'!$A:$A,"TT")</f>
        <v>-7088486</v>
      </c>
      <c r="H12" s="87">
        <f t="shared" si="1"/>
        <v>15640065.719999999</v>
      </c>
    </row>
    <row r="13" spans="1:11" s="84" customFormat="1" ht="15.75" x14ac:dyDescent="0.25">
      <c r="B13" s="85">
        <v>8</v>
      </c>
      <c r="C13" s="86">
        <f>SUMIFS('CHI TIẾT'!$L:$L,'CHI TIẾT'!$B:$B,'CÔNG NỢ'!$B13,'CHI TIẾT'!$A:$A,"BH")</f>
        <v>11204297</v>
      </c>
      <c r="D13" s="86">
        <f>SUMIFS('CHI TIẾT'!$L:$L,'CHI TIẾT'!$B:$B,'CÔNG NỢ'!$B13,'CHI TIẾT'!$A:$A,"TRA")</f>
        <v>0</v>
      </c>
      <c r="E13" s="86">
        <f>SUMIFS('CHI TIẾT'!$L:$L,'CHI TIẾT'!$B:$B,'CÔNG NỢ'!$B13,'CHI TIẾT'!$A:$A,"GT")</f>
        <v>0</v>
      </c>
      <c r="F13" s="86">
        <f t="shared" si="0"/>
        <v>11204297</v>
      </c>
      <c r="G13" s="86">
        <f>SUMIFS('CHI TIẾT'!$L:$L,'CHI TIẾT'!$B:$B,'CÔNG NỢ'!$B13,'CHI TIẾT'!$A:$A,"TT")</f>
        <v>-4110878</v>
      </c>
      <c r="H13" s="87">
        <f t="shared" si="1"/>
        <v>22733484.719999999</v>
      </c>
    </row>
    <row r="14" spans="1:11" s="84" customFormat="1" ht="15.75" x14ac:dyDescent="0.25">
      <c r="B14" s="85">
        <v>9</v>
      </c>
      <c r="C14" s="86">
        <f>SUMIFS('CHI TIẾT'!$L:$L,'CHI TIẾT'!$B:$B,'CÔNG NỢ'!$B14,'CHI TIẾT'!$A:$A,"BH")</f>
        <v>0</v>
      </c>
      <c r="D14" s="86">
        <f>SUMIFS('CHI TIẾT'!$L:$L,'CHI TIẾT'!$B:$B,'CÔNG NỢ'!$B14,'CHI TIẾT'!$A:$A,"TRA")</f>
        <v>0</v>
      </c>
      <c r="E14" s="86">
        <f>SUMIFS('CHI TIẾT'!$L:$L,'CHI TIẾT'!$B:$B,'CÔNG NỢ'!$B14,'CHI TIẾT'!$A:$A,"GT")</f>
        <v>0</v>
      </c>
      <c r="F14" s="86">
        <f t="shared" si="0"/>
        <v>0</v>
      </c>
      <c r="G14" s="86">
        <f>SUMIFS('CHI TIẾT'!$L:$L,'CHI TIẾT'!$B:$B,'CÔNG NỢ'!$B14,'CHI TIẾT'!$A:$A,"TT")</f>
        <v>-4197603</v>
      </c>
      <c r="H14" s="87">
        <f t="shared" si="1"/>
        <v>18535881.719999999</v>
      </c>
    </row>
    <row r="15" spans="1:11" s="84" customFormat="1" ht="15.75" x14ac:dyDescent="0.25">
      <c r="B15" s="85">
        <v>10</v>
      </c>
      <c r="C15" s="86">
        <f>SUMIFS('CHI TIẾT'!$L:$L,'CHI TIẾT'!$B:$B,'CÔNG NỢ'!$B15,'CHI TIẾT'!$A:$A,"BH")</f>
        <v>0</v>
      </c>
      <c r="D15" s="86">
        <f>SUMIFS('CHI TIẾT'!$L:$L,'CHI TIẾT'!$B:$B,'CÔNG NỢ'!$B15,'CHI TIẾT'!$A:$A,"TRA")</f>
        <v>0</v>
      </c>
      <c r="E15" s="86">
        <f>SUMIFS('CHI TIẾT'!$L:$L,'CHI TIẾT'!$B:$B,'CÔNG NỢ'!$B15,'CHI TIẾT'!$A:$A,"GT")</f>
        <v>0</v>
      </c>
      <c r="F15" s="86">
        <f t="shared" si="0"/>
        <v>0</v>
      </c>
      <c r="G15" s="86">
        <f>SUMIFS('CHI TIẾT'!$L:$L,'CHI TIẾT'!$B:$B,'CÔNG NỢ'!$B15,'CHI TIẾT'!$A:$A,"TT")</f>
        <v>0</v>
      </c>
      <c r="H15" s="87">
        <f t="shared" si="1"/>
        <v>18535881.719999999</v>
      </c>
    </row>
    <row r="16" spans="1:11" s="84" customFormat="1" ht="15.75" x14ac:dyDescent="0.25">
      <c r="B16" s="85">
        <v>11</v>
      </c>
      <c r="C16" s="86">
        <f>SUMIFS('CHI TIẾT'!$L:$L,'CHI TIẾT'!$B:$B,'CÔNG NỢ'!$B16,'CHI TIẾT'!$A:$A,"BH")</f>
        <v>0</v>
      </c>
      <c r="D16" s="86">
        <f>SUMIFS('CHI TIẾT'!$L:$L,'CHI TIẾT'!$B:$B,'CÔNG NỢ'!$B16,'CHI TIẾT'!$A:$A,"TRA")</f>
        <v>0</v>
      </c>
      <c r="E16" s="86">
        <f>SUMIFS('CHI TIẾT'!$L:$L,'CHI TIẾT'!$B:$B,'CÔNG NỢ'!$B16,'CHI TIẾT'!$A:$A,"GT")</f>
        <v>0</v>
      </c>
      <c r="F16" s="86">
        <f t="shared" si="0"/>
        <v>0</v>
      </c>
      <c r="G16" s="86">
        <f>SUMIFS('CHI TIẾT'!$L:$L,'CHI TIẾT'!$B:$B,'CÔNG NỢ'!$B16,'CHI TIẾT'!$A:$A,"TT")</f>
        <v>0</v>
      </c>
      <c r="H16" s="87">
        <f t="shared" si="1"/>
        <v>18535881.719999999</v>
      </c>
    </row>
    <row r="17" spans="2:8" s="84" customFormat="1" ht="15.75" x14ac:dyDescent="0.25">
      <c r="B17" s="85">
        <v>12</v>
      </c>
      <c r="C17" s="86">
        <f>SUMIFS('CHI TIẾT'!$L:$L,'CHI TIẾT'!$B:$B,'CÔNG NỢ'!$B17,'CHI TIẾT'!$A:$A,"BH")</f>
        <v>0</v>
      </c>
      <c r="D17" s="86">
        <f>SUMIFS('CHI TIẾT'!$L:$L,'CHI TIẾT'!$B:$B,'CÔNG NỢ'!$B17,'CHI TIẾT'!$A:$A,"TRA")</f>
        <v>0</v>
      </c>
      <c r="E17" s="86">
        <f>SUMIFS('CHI TIẾT'!$L:$L,'CHI TIẾT'!$B:$B,'CÔNG NỢ'!$B17,'CHI TIẾT'!$A:$A,"GT")</f>
        <v>0</v>
      </c>
      <c r="F17" s="86">
        <f t="shared" si="0"/>
        <v>0</v>
      </c>
      <c r="G17" s="86">
        <f>SUMIFS('CHI TIẾT'!$L:$L,'CHI TIẾT'!$B:$B,'CÔNG NỢ'!$B17,'CHI TIẾT'!$A:$A,"TT")</f>
        <v>0</v>
      </c>
      <c r="H17" s="87">
        <f t="shared" si="1"/>
        <v>18535881.719999999</v>
      </c>
    </row>
    <row r="18" spans="2:8" s="84" customFormat="1" ht="18.75" x14ac:dyDescent="0.25">
      <c r="B18" s="88" t="s">
        <v>106</v>
      </c>
      <c r="C18" s="89">
        <f>SUM(C6:C17)</f>
        <v>76583934</v>
      </c>
      <c r="D18" s="89">
        <f t="shared" ref="D18:G18" si="2">SUM(D6:D17)</f>
        <v>-6260339</v>
      </c>
      <c r="E18" s="89">
        <f t="shared" si="2"/>
        <v>-4912049.28</v>
      </c>
      <c r="F18" s="89"/>
      <c r="G18" s="89">
        <f t="shared" si="2"/>
        <v>-66477930</v>
      </c>
      <c r="H18" s="90">
        <f>H5+SUM(C18:G18)</f>
        <v>18535881.719999999</v>
      </c>
    </row>
    <row r="28" spans="2:8" x14ac:dyDescent="0.25">
      <c r="E28" s="91"/>
      <c r="F28" s="91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17680-838E-4CB5-B876-3480365E607C}">
  <dimension ref="A1:M57"/>
  <sheetViews>
    <sheetView topLeftCell="A34" workbookViewId="0">
      <selection activeCell="M57" sqref="M57"/>
    </sheetView>
  </sheetViews>
  <sheetFormatPr defaultColWidth="9.28515625" defaultRowHeight="15" x14ac:dyDescent="0.25"/>
  <cols>
    <col min="1" max="1" width="8" customWidth="1"/>
    <col min="2" max="2" width="4.42578125" customWidth="1"/>
    <col min="3" max="3" width="9.28515625" customWidth="1"/>
    <col min="4" max="4" width="12" bestFit="1" customWidth="1"/>
    <col min="5" max="5" width="10.7109375" bestFit="1" customWidth="1"/>
    <col min="6" max="6" width="22.5703125" customWidth="1"/>
    <col min="7" max="7" width="35" bestFit="1" customWidth="1"/>
    <col min="8" max="8" width="39.5703125" customWidth="1"/>
    <col min="9" max="9" width="10.5703125" bestFit="1" customWidth="1"/>
    <col min="10" max="10" width="4" bestFit="1" customWidth="1"/>
    <col min="12" max="12" width="13.7109375" bestFit="1" customWidth="1"/>
    <col min="13" max="13" width="10.5703125" bestFit="1" customWidth="1"/>
  </cols>
  <sheetData>
    <row r="1" spans="1:13" ht="15.75" x14ac:dyDescent="0.25">
      <c r="E1" s="92"/>
      <c r="I1" s="47"/>
      <c r="J1" s="47"/>
      <c r="K1" s="47"/>
      <c r="L1" s="93">
        <f>SUBTOTAL(109,L3:L500)</f>
        <v>18535881.719999976</v>
      </c>
      <c r="M1" s="94"/>
    </row>
    <row r="2" spans="1:13" ht="38.25" x14ac:dyDescent="0.25">
      <c r="A2" s="95" t="s">
        <v>107</v>
      </c>
      <c r="B2" s="95"/>
      <c r="C2" s="95" t="s">
        <v>2</v>
      </c>
      <c r="D2" s="95" t="s">
        <v>108</v>
      </c>
      <c r="E2" s="96" t="s">
        <v>1</v>
      </c>
      <c r="F2" s="95" t="s">
        <v>109</v>
      </c>
      <c r="G2" s="95" t="s">
        <v>110</v>
      </c>
      <c r="H2" s="95" t="s">
        <v>16</v>
      </c>
      <c r="I2" s="97" t="s">
        <v>111</v>
      </c>
      <c r="J2" s="97"/>
      <c r="K2" s="97" t="s">
        <v>112</v>
      </c>
      <c r="L2" s="97" t="s">
        <v>113</v>
      </c>
      <c r="M2" s="98" t="s">
        <v>114</v>
      </c>
    </row>
    <row r="3" spans="1:13" ht="15.75" x14ac:dyDescent="0.25">
      <c r="A3" s="99"/>
      <c r="B3" s="99"/>
      <c r="C3" s="100"/>
      <c r="D3" s="101"/>
      <c r="E3" s="101"/>
      <c r="F3" s="101"/>
      <c r="G3" s="101"/>
      <c r="H3" s="101" t="s">
        <v>6</v>
      </c>
      <c r="I3" s="102"/>
      <c r="J3" s="102"/>
      <c r="K3" s="102"/>
      <c r="L3" s="28">
        <v>19602266</v>
      </c>
    </row>
    <row r="4" spans="1:13" x14ac:dyDescent="0.25">
      <c r="A4" s="99" t="s">
        <v>97</v>
      </c>
      <c r="B4" s="99">
        <f>MONTH(E4)</f>
        <v>1</v>
      </c>
      <c r="C4" s="63" t="s">
        <v>40</v>
      </c>
      <c r="D4" s="63" t="s">
        <v>122</v>
      </c>
      <c r="E4" s="104">
        <v>46029</v>
      </c>
      <c r="F4" s="63" t="s">
        <v>139</v>
      </c>
      <c r="G4" s="63" t="s">
        <v>11</v>
      </c>
      <c r="H4" s="63" t="s">
        <v>44</v>
      </c>
      <c r="I4" s="105">
        <v>2746055</v>
      </c>
      <c r="J4" s="105">
        <v>0</v>
      </c>
      <c r="K4" s="105">
        <v>219684</v>
      </c>
      <c r="L4" s="105">
        <v>2965739</v>
      </c>
      <c r="M4" s="104">
        <v>46098</v>
      </c>
    </row>
    <row r="5" spans="1:13" x14ac:dyDescent="0.25">
      <c r="A5" s="99" t="s">
        <v>97</v>
      </c>
      <c r="B5" s="99">
        <f t="shared" ref="B5:B21" si="0">MONTH(E5)</f>
        <v>1</v>
      </c>
      <c r="C5" s="63" t="s">
        <v>41</v>
      </c>
      <c r="D5" s="63" t="s">
        <v>123</v>
      </c>
      <c r="E5" s="104">
        <v>46043</v>
      </c>
      <c r="F5" s="63" t="s">
        <v>139</v>
      </c>
      <c r="G5" s="63" t="s">
        <v>11</v>
      </c>
      <c r="H5" s="63" t="s">
        <v>45</v>
      </c>
      <c r="I5" s="105">
        <v>5756820</v>
      </c>
      <c r="J5" s="105">
        <v>0</v>
      </c>
      <c r="K5" s="105">
        <v>460546</v>
      </c>
      <c r="L5" s="105">
        <v>6217366</v>
      </c>
      <c r="M5" s="104">
        <v>46106</v>
      </c>
    </row>
    <row r="6" spans="1:13" x14ac:dyDescent="0.25">
      <c r="A6" s="99" t="s">
        <v>97</v>
      </c>
      <c r="B6" s="99">
        <f t="shared" si="0"/>
        <v>2</v>
      </c>
      <c r="C6" s="63" t="s">
        <v>50</v>
      </c>
      <c r="D6" s="63" t="s">
        <v>124</v>
      </c>
      <c r="E6" s="104">
        <v>46059</v>
      </c>
      <c r="F6" s="63" t="s">
        <v>139</v>
      </c>
      <c r="G6" s="63" t="s">
        <v>11</v>
      </c>
      <c r="H6" s="63" t="s">
        <v>54</v>
      </c>
      <c r="I6" s="105">
        <v>10870120</v>
      </c>
      <c r="J6" s="105">
        <v>0</v>
      </c>
      <c r="K6" s="105">
        <v>869610</v>
      </c>
      <c r="L6" s="105">
        <v>11739730</v>
      </c>
      <c r="M6" s="104">
        <v>46129</v>
      </c>
    </row>
    <row r="7" spans="1:13" x14ac:dyDescent="0.25">
      <c r="A7" s="99" t="s">
        <v>97</v>
      </c>
      <c r="B7" s="99">
        <f t="shared" si="0"/>
        <v>2</v>
      </c>
      <c r="C7" s="63" t="s">
        <v>51</v>
      </c>
      <c r="D7" s="63" t="s">
        <v>125</v>
      </c>
      <c r="E7" s="104">
        <v>46064</v>
      </c>
      <c r="F7" s="63" t="s">
        <v>139</v>
      </c>
      <c r="G7" s="63" t="s">
        <v>11</v>
      </c>
      <c r="H7" s="63" t="s">
        <v>55</v>
      </c>
      <c r="I7" s="105">
        <v>920610</v>
      </c>
      <c r="J7" s="105">
        <v>0</v>
      </c>
      <c r="K7" s="105">
        <v>73649</v>
      </c>
      <c r="L7" s="105">
        <v>994259</v>
      </c>
      <c r="M7" s="104">
        <v>46140</v>
      </c>
    </row>
    <row r="8" spans="1:13" x14ac:dyDescent="0.25">
      <c r="A8" s="99" t="s">
        <v>97</v>
      </c>
      <c r="B8" s="99">
        <f t="shared" si="0"/>
        <v>2</v>
      </c>
      <c r="C8" s="63" t="s">
        <v>52</v>
      </c>
      <c r="D8" s="63" t="s">
        <v>126</v>
      </c>
      <c r="E8" s="104">
        <v>46080</v>
      </c>
      <c r="F8" s="63" t="s">
        <v>139</v>
      </c>
      <c r="G8" s="63" t="s">
        <v>11</v>
      </c>
      <c r="H8" s="63" t="s">
        <v>56</v>
      </c>
      <c r="I8" s="105">
        <v>3115910</v>
      </c>
      <c r="J8" s="105">
        <v>0</v>
      </c>
      <c r="K8" s="105">
        <v>249273</v>
      </c>
      <c r="L8" s="105">
        <v>3365183</v>
      </c>
      <c r="M8" s="104">
        <v>46140</v>
      </c>
    </row>
    <row r="9" spans="1:13" x14ac:dyDescent="0.25">
      <c r="A9" s="99" t="s">
        <v>97</v>
      </c>
      <c r="B9" s="99">
        <f t="shared" si="0"/>
        <v>3</v>
      </c>
      <c r="C9" s="63" t="s">
        <v>57</v>
      </c>
      <c r="D9" s="63" t="s">
        <v>127</v>
      </c>
      <c r="E9" s="104">
        <v>46085</v>
      </c>
      <c r="F9" s="63" t="s">
        <v>139</v>
      </c>
      <c r="G9" s="63" t="s">
        <v>11</v>
      </c>
      <c r="H9" s="63" t="s">
        <v>59</v>
      </c>
      <c r="I9" s="105">
        <v>1901035</v>
      </c>
      <c r="J9" s="105">
        <v>0</v>
      </c>
      <c r="K9" s="105">
        <v>152083</v>
      </c>
      <c r="L9" s="105">
        <v>2053118</v>
      </c>
      <c r="M9" s="104">
        <v>46192</v>
      </c>
    </row>
    <row r="10" spans="1:13" x14ac:dyDescent="0.25">
      <c r="A10" s="99" t="s">
        <v>97</v>
      </c>
      <c r="B10" s="99">
        <f t="shared" si="0"/>
        <v>3</v>
      </c>
      <c r="C10" s="63" t="s">
        <v>58</v>
      </c>
      <c r="D10" s="63" t="s">
        <v>128</v>
      </c>
      <c r="E10" s="104">
        <v>46099</v>
      </c>
      <c r="F10" s="63" t="s">
        <v>139</v>
      </c>
      <c r="G10" s="63" t="s">
        <v>11</v>
      </c>
      <c r="H10" s="63" t="s">
        <v>60</v>
      </c>
      <c r="I10" s="105">
        <v>2773820</v>
      </c>
      <c r="J10" s="105">
        <v>0</v>
      </c>
      <c r="K10" s="105">
        <v>221906</v>
      </c>
      <c r="L10" s="105">
        <v>2995726</v>
      </c>
      <c r="M10" s="104">
        <v>46192</v>
      </c>
    </row>
    <row r="11" spans="1:13" x14ac:dyDescent="0.25">
      <c r="A11" s="99" t="s">
        <v>97</v>
      </c>
      <c r="B11" s="99">
        <f t="shared" si="0"/>
        <v>4</v>
      </c>
      <c r="C11" s="63" t="s">
        <v>61</v>
      </c>
      <c r="D11" s="63" t="s">
        <v>129</v>
      </c>
      <c r="E11" s="104">
        <v>46115</v>
      </c>
      <c r="F11" s="63" t="s">
        <v>139</v>
      </c>
      <c r="G11" s="63" t="s">
        <v>11</v>
      </c>
      <c r="H11" s="63" t="s">
        <v>64</v>
      </c>
      <c r="I11" s="105">
        <v>3446215</v>
      </c>
      <c r="J11" s="105">
        <v>0</v>
      </c>
      <c r="K11" s="105">
        <v>275697</v>
      </c>
      <c r="L11" s="105">
        <v>3721912</v>
      </c>
      <c r="M11" s="104">
        <v>46192</v>
      </c>
    </row>
    <row r="12" spans="1:13" x14ac:dyDescent="0.25">
      <c r="A12" s="99" t="s">
        <v>97</v>
      </c>
      <c r="B12" s="99">
        <f t="shared" si="0"/>
        <v>4</v>
      </c>
      <c r="C12" s="63" t="s">
        <v>62</v>
      </c>
      <c r="D12" s="63" t="s">
        <v>130</v>
      </c>
      <c r="E12" s="104">
        <v>46127</v>
      </c>
      <c r="F12" s="63" t="s">
        <v>139</v>
      </c>
      <c r="G12" s="63" t="s">
        <v>11</v>
      </c>
      <c r="H12" s="63" t="s">
        <v>65</v>
      </c>
      <c r="I12" s="105">
        <v>2183985</v>
      </c>
      <c r="J12" s="105">
        <v>0</v>
      </c>
      <c r="K12" s="105">
        <v>174719</v>
      </c>
      <c r="L12" s="105">
        <v>2358704</v>
      </c>
      <c r="M12" s="92">
        <v>46198</v>
      </c>
    </row>
    <row r="13" spans="1:13" x14ac:dyDescent="0.25">
      <c r="A13" s="99" t="s">
        <v>97</v>
      </c>
      <c r="B13" s="99">
        <f t="shared" si="0"/>
        <v>5</v>
      </c>
      <c r="C13" s="103" t="s">
        <v>115</v>
      </c>
      <c r="D13" s="63" t="s">
        <v>131</v>
      </c>
      <c r="E13" s="104">
        <v>1207617</v>
      </c>
      <c r="F13" s="63" t="s">
        <v>139</v>
      </c>
      <c r="G13" s="63" t="s">
        <v>11</v>
      </c>
      <c r="H13" s="63" t="s">
        <v>80</v>
      </c>
      <c r="I13" s="105">
        <v>3294865</v>
      </c>
      <c r="J13" s="105">
        <v>0</v>
      </c>
      <c r="K13" s="105">
        <v>263589</v>
      </c>
      <c r="L13" s="105">
        <v>3558454</v>
      </c>
      <c r="M13" s="92">
        <v>46217</v>
      </c>
    </row>
    <row r="14" spans="1:13" x14ac:dyDescent="0.25">
      <c r="A14" s="99" t="s">
        <v>97</v>
      </c>
      <c r="B14" s="99">
        <f t="shared" si="0"/>
        <v>4</v>
      </c>
      <c r="C14" s="63" t="s">
        <v>63</v>
      </c>
      <c r="D14" s="63" t="s">
        <v>132</v>
      </c>
      <c r="E14" s="104">
        <v>46141</v>
      </c>
      <c r="F14" s="63" t="s">
        <v>139</v>
      </c>
      <c r="G14" s="63" t="s">
        <v>11</v>
      </c>
      <c r="H14" s="63" t="s">
        <v>66</v>
      </c>
      <c r="I14" s="105">
        <v>2784557</v>
      </c>
      <c r="J14" s="105">
        <v>0</v>
      </c>
      <c r="K14" s="105">
        <v>222765</v>
      </c>
      <c r="L14" s="105">
        <v>3007322</v>
      </c>
      <c r="M14" s="92">
        <v>46217</v>
      </c>
    </row>
    <row r="15" spans="1:13" x14ac:dyDescent="0.25">
      <c r="A15" s="99" t="s">
        <v>97</v>
      </c>
      <c r="B15" s="99">
        <f t="shared" si="0"/>
        <v>5</v>
      </c>
      <c r="C15" s="63" t="s">
        <v>116</v>
      </c>
      <c r="D15" s="63" t="s">
        <v>133</v>
      </c>
      <c r="E15" s="104">
        <v>46155</v>
      </c>
      <c r="F15" s="63" t="s">
        <v>139</v>
      </c>
      <c r="G15" s="63" t="s">
        <v>11</v>
      </c>
      <c r="H15" s="63" t="s">
        <v>77</v>
      </c>
      <c r="I15" s="105">
        <v>2523110</v>
      </c>
      <c r="J15" s="105">
        <v>0</v>
      </c>
      <c r="K15" s="105">
        <v>201849</v>
      </c>
      <c r="L15" s="105">
        <v>2724959</v>
      </c>
      <c r="M15" s="92">
        <v>46255</v>
      </c>
    </row>
    <row r="16" spans="1:13" x14ac:dyDescent="0.25">
      <c r="A16" s="99" t="s">
        <v>97</v>
      </c>
      <c r="B16" s="99">
        <f t="shared" si="0"/>
        <v>5</v>
      </c>
      <c r="C16" s="63" t="s">
        <v>117</v>
      </c>
      <c r="D16" s="63" t="s">
        <v>134</v>
      </c>
      <c r="E16" s="104">
        <v>46162</v>
      </c>
      <c r="F16" s="63" t="s">
        <v>139</v>
      </c>
      <c r="G16" s="63" t="s">
        <v>11</v>
      </c>
      <c r="H16" s="63" t="s">
        <v>78</v>
      </c>
      <c r="I16" s="105">
        <v>2112442</v>
      </c>
      <c r="J16" s="105">
        <v>0</v>
      </c>
      <c r="K16" s="105">
        <v>168995</v>
      </c>
      <c r="L16" s="105">
        <v>2281437</v>
      </c>
      <c r="M16" s="92">
        <v>46232</v>
      </c>
    </row>
    <row r="17" spans="1:13" x14ac:dyDescent="0.25">
      <c r="A17" s="99" t="s">
        <v>97</v>
      </c>
      <c r="B17" s="99">
        <f t="shared" si="0"/>
        <v>6</v>
      </c>
      <c r="C17" s="63" t="s">
        <v>118</v>
      </c>
      <c r="D17" s="63" t="s">
        <v>135</v>
      </c>
      <c r="E17" s="104">
        <v>46176</v>
      </c>
      <c r="F17" s="63" t="s">
        <v>139</v>
      </c>
      <c r="G17" s="63" t="s">
        <v>11</v>
      </c>
      <c r="H17" s="63" t="s">
        <v>90</v>
      </c>
      <c r="I17" s="105">
        <v>3420352</v>
      </c>
      <c r="J17" s="105">
        <v>0</v>
      </c>
      <c r="K17" s="105">
        <v>273628</v>
      </c>
      <c r="L17" s="105">
        <v>3693980</v>
      </c>
      <c r="M17" s="92">
        <v>46255</v>
      </c>
    </row>
    <row r="18" spans="1:13" x14ac:dyDescent="0.25">
      <c r="A18" s="99" t="s">
        <v>97</v>
      </c>
      <c r="B18" s="99">
        <f t="shared" si="0"/>
        <v>6</v>
      </c>
      <c r="C18" s="63" t="s">
        <v>119</v>
      </c>
      <c r="D18" s="63" t="s">
        <v>136</v>
      </c>
      <c r="E18" s="104">
        <v>46183</v>
      </c>
      <c r="F18" s="63" t="s">
        <v>139</v>
      </c>
      <c r="G18" s="63" t="s">
        <v>11</v>
      </c>
      <c r="H18" s="63" t="s">
        <v>91</v>
      </c>
      <c r="I18" s="105">
        <v>2011630</v>
      </c>
      <c r="J18" s="105">
        <v>0</v>
      </c>
      <c r="K18" s="105">
        <v>160930</v>
      </c>
      <c r="L18" s="105">
        <v>2172560</v>
      </c>
      <c r="M18" s="92">
        <v>46255</v>
      </c>
    </row>
    <row r="19" spans="1:13" s="84" customFormat="1" x14ac:dyDescent="0.25">
      <c r="A19" s="99" t="s">
        <v>97</v>
      </c>
      <c r="B19" s="99">
        <f t="shared" si="0"/>
        <v>6</v>
      </c>
      <c r="C19" s="34" t="s">
        <v>120</v>
      </c>
      <c r="D19" s="34" t="s">
        <v>137</v>
      </c>
      <c r="E19" s="33">
        <v>46190</v>
      </c>
      <c r="F19" s="34" t="s">
        <v>139</v>
      </c>
      <c r="G19" s="34" t="s">
        <v>11</v>
      </c>
      <c r="H19" s="34" t="s">
        <v>92</v>
      </c>
      <c r="I19" s="35">
        <v>2127890</v>
      </c>
      <c r="J19" s="35">
        <v>0</v>
      </c>
      <c r="K19" s="35">
        <v>170231</v>
      </c>
      <c r="L19" s="35">
        <v>2298121</v>
      </c>
      <c r="M19" s="122">
        <v>46274</v>
      </c>
    </row>
    <row r="20" spans="1:13" s="84" customFormat="1" x14ac:dyDescent="0.25">
      <c r="A20" s="99" t="s">
        <v>97</v>
      </c>
      <c r="B20" s="99">
        <f t="shared" si="0"/>
        <v>6</v>
      </c>
      <c r="C20" s="34" t="s">
        <v>121</v>
      </c>
      <c r="D20" s="34" t="s">
        <v>138</v>
      </c>
      <c r="E20" s="33">
        <v>46197</v>
      </c>
      <c r="F20" s="34" t="s">
        <v>139</v>
      </c>
      <c r="G20" s="34" t="s">
        <v>11</v>
      </c>
      <c r="H20" s="34" t="s">
        <v>93</v>
      </c>
      <c r="I20" s="35">
        <v>1758780</v>
      </c>
      <c r="J20" s="35">
        <v>0</v>
      </c>
      <c r="K20" s="35">
        <v>140702</v>
      </c>
      <c r="L20" s="35">
        <v>1899482</v>
      </c>
      <c r="M20" s="122">
        <v>46274</v>
      </c>
    </row>
    <row r="21" spans="1:13" x14ac:dyDescent="0.25">
      <c r="A21" s="106" t="s">
        <v>98</v>
      </c>
      <c r="B21" s="99">
        <f t="shared" si="0"/>
        <v>1</v>
      </c>
      <c r="C21" s="63" t="s">
        <v>48</v>
      </c>
      <c r="D21" s="63" t="s">
        <v>141</v>
      </c>
      <c r="E21" s="104">
        <v>46030</v>
      </c>
      <c r="F21" s="63" t="s">
        <v>139</v>
      </c>
      <c r="G21" s="63" t="s">
        <v>11</v>
      </c>
      <c r="H21" s="63" t="s">
        <v>49</v>
      </c>
      <c r="I21" s="94">
        <v>-435558</v>
      </c>
      <c r="J21" s="94">
        <v>0</v>
      </c>
      <c r="K21" s="94">
        <v>-34845</v>
      </c>
      <c r="L21" s="94">
        <v>-470403</v>
      </c>
    </row>
    <row r="22" spans="1:13" x14ac:dyDescent="0.25">
      <c r="A22" s="106" t="s">
        <v>98</v>
      </c>
      <c r="B22" s="99">
        <f t="shared" ref="B22:B27" si="1">MONTH(E22)</f>
        <v>2</v>
      </c>
      <c r="C22" s="63" t="s">
        <v>53</v>
      </c>
      <c r="D22" s="63" t="s">
        <v>142</v>
      </c>
      <c r="E22" s="104">
        <v>46080</v>
      </c>
      <c r="F22" s="63" t="s">
        <v>139</v>
      </c>
      <c r="G22" s="63" t="s">
        <v>11</v>
      </c>
      <c r="H22" s="63" t="s">
        <v>49</v>
      </c>
      <c r="I22" s="94">
        <v>-212306</v>
      </c>
      <c r="J22" s="94">
        <v>0</v>
      </c>
      <c r="K22" s="94">
        <v>-16984</v>
      </c>
      <c r="L22" s="94">
        <v>-229290</v>
      </c>
      <c r="M22" s="104">
        <v>46106</v>
      </c>
    </row>
    <row r="23" spans="1:13" x14ac:dyDescent="0.25">
      <c r="A23" s="106" t="s">
        <v>98</v>
      </c>
      <c r="B23" s="99">
        <f t="shared" si="1"/>
        <v>4</v>
      </c>
      <c r="C23" s="107" t="s">
        <v>68</v>
      </c>
      <c r="D23" s="107" t="s">
        <v>143</v>
      </c>
      <c r="E23" s="108">
        <v>46132</v>
      </c>
      <c r="F23" s="63" t="s">
        <v>139</v>
      </c>
      <c r="G23" s="63" t="s">
        <v>11</v>
      </c>
      <c r="H23" s="107" t="s">
        <v>69</v>
      </c>
      <c r="I23" s="94">
        <v>-666067</v>
      </c>
      <c r="J23" s="94">
        <v>0</v>
      </c>
      <c r="K23" s="94">
        <v>-53285</v>
      </c>
      <c r="L23" s="94">
        <v>-719352</v>
      </c>
      <c r="M23" s="104">
        <v>46192</v>
      </c>
    </row>
    <row r="24" spans="1:13" x14ac:dyDescent="0.25">
      <c r="A24" s="106" t="s">
        <v>98</v>
      </c>
      <c r="B24" s="99">
        <f t="shared" si="1"/>
        <v>4</v>
      </c>
      <c r="C24" s="107" t="s">
        <v>67</v>
      </c>
      <c r="D24" s="107" t="s">
        <v>144</v>
      </c>
      <c r="E24" s="108">
        <v>46132</v>
      </c>
      <c r="F24" s="63" t="s">
        <v>139</v>
      </c>
      <c r="G24" s="63" t="s">
        <v>11</v>
      </c>
      <c r="H24" s="107" t="s">
        <v>69</v>
      </c>
      <c r="I24" s="94">
        <v>-479468</v>
      </c>
      <c r="J24" s="94">
        <v>0</v>
      </c>
      <c r="K24" s="94">
        <v>-38357</v>
      </c>
      <c r="L24" s="94">
        <v>-517825</v>
      </c>
      <c r="M24" s="104">
        <v>46192</v>
      </c>
    </row>
    <row r="25" spans="1:13" x14ac:dyDescent="0.25">
      <c r="A25" s="106" t="s">
        <v>98</v>
      </c>
      <c r="B25" s="99">
        <f t="shared" si="1"/>
        <v>5</v>
      </c>
      <c r="C25" s="63" t="s">
        <v>140</v>
      </c>
      <c r="D25" s="63" t="s">
        <v>145</v>
      </c>
      <c r="E25" s="104">
        <v>46171</v>
      </c>
      <c r="F25" s="63" t="s">
        <v>139</v>
      </c>
      <c r="G25" s="63" t="s">
        <v>11</v>
      </c>
      <c r="H25" s="63" t="s">
        <v>79</v>
      </c>
      <c r="I25" s="94">
        <v>-1628451</v>
      </c>
      <c r="J25" s="94">
        <v>0</v>
      </c>
      <c r="K25" s="94">
        <v>-130276</v>
      </c>
      <c r="L25" s="94">
        <v>-1758727</v>
      </c>
      <c r="M25" s="92">
        <v>46217</v>
      </c>
    </row>
    <row r="26" spans="1:13" x14ac:dyDescent="0.25">
      <c r="A26" s="106" t="s">
        <v>146</v>
      </c>
      <c r="B26" s="99">
        <f t="shared" si="1"/>
        <v>1</v>
      </c>
      <c r="C26" s="34" t="s">
        <v>42</v>
      </c>
      <c r="E26" s="33">
        <v>46048</v>
      </c>
      <c r="F26" s="63" t="s">
        <v>139</v>
      </c>
      <c r="G26" s="63" t="s">
        <v>11</v>
      </c>
      <c r="H26" s="34" t="s">
        <v>46</v>
      </c>
      <c r="I26" s="35">
        <v>-647903</v>
      </c>
      <c r="J26" s="94">
        <v>0</v>
      </c>
      <c r="K26" s="35">
        <v>-51832</v>
      </c>
      <c r="L26" s="35">
        <f t="shared" ref="L26" si="2">+I26+K26</f>
        <v>-699735</v>
      </c>
      <c r="M26" s="104">
        <v>46065</v>
      </c>
    </row>
    <row r="27" spans="1:13" x14ac:dyDescent="0.25">
      <c r="A27" s="106" t="s">
        <v>146</v>
      </c>
      <c r="B27" s="99">
        <f t="shared" si="1"/>
        <v>4</v>
      </c>
      <c r="C27" s="43" t="s">
        <v>70</v>
      </c>
      <c r="D27" t="s">
        <v>147</v>
      </c>
      <c r="E27" s="50">
        <v>46136</v>
      </c>
      <c r="F27" s="63" t="s">
        <v>139</v>
      </c>
      <c r="G27" s="63" t="s">
        <v>11</v>
      </c>
      <c r="H27" t="s">
        <v>71</v>
      </c>
      <c r="I27" s="45">
        <v>-548730</v>
      </c>
      <c r="J27" s="94">
        <v>0.08</v>
      </c>
      <c r="K27" s="45">
        <v>-43898.400000000001</v>
      </c>
      <c r="L27" s="45">
        <v>-592628.4</v>
      </c>
      <c r="M27" s="104">
        <v>46192</v>
      </c>
    </row>
    <row r="28" spans="1:13" x14ac:dyDescent="0.25">
      <c r="A28" s="106" t="s">
        <v>146</v>
      </c>
      <c r="B28" s="99">
        <f t="shared" ref="B28:B33" si="3">MONTH(E28)</f>
        <v>4</v>
      </c>
      <c r="C28" s="43" t="s">
        <v>70</v>
      </c>
      <c r="D28" t="s">
        <v>147</v>
      </c>
      <c r="E28" s="50">
        <v>46136</v>
      </c>
      <c r="F28" s="63" t="s">
        <v>139</v>
      </c>
      <c r="G28" s="63" t="s">
        <v>11</v>
      </c>
      <c r="H28" t="s">
        <v>72</v>
      </c>
      <c r="I28" s="45">
        <v>-274365</v>
      </c>
      <c r="J28" s="94">
        <v>0.08</v>
      </c>
      <c r="K28" s="45">
        <v>-21949.200000000001</v>
      </c>
      <c r="L28" s="45">
        <v>-296314.2</v>
      </c>
      <c r="M28" s="104">
        <v>46192</v>
      </c>
    </row>
    <row r="29" spans="1:13" x14ac:dyDescent="0.25">
      <c r="A29" s="106" t="s">
        <v>146</v>
      </c>
      <c r="B29" s="99">
        <f t="shared" si="3"/>
        <v>4</v>
      </c>
      <c r="C29" s="43" t="s">
        <v>70</v>
      </c>
      <c r="D29" t="s">
        <v>147</v>
      </c>
      <c r="E29" s="50">
        <v>46136</v>
      </c>
      <c r="F29" s="63" t="s">
        <v>139</v>
      </c>
      <c r="G29" s="63" t="s">
        <v>11</v>
      </c>
      <c r="H29" t="s">
        <v>73</v>
      </c>
      <c r="I29" s="45">
        <v>-274365</v>
      </c>
      <c r="J29" s="94">
        <v>0.08</v>
      </c>
      <c r="K29" s="45">
        <v>-21949.200000000001</v>
      </c>
      <c r="L29" s="45">
        <v>-296314.2</v>
      </c>
      <c r="M29" s="104">
        <v>46192</v>
      </c>
    </row>
    <row r="30" spans="1:13" x14ac:dyDescent="0.25">
      <c r="A30" s="106" t="s">
        <v>146</v>
      </c>
      <c r="B30" s="99">
        <f t="shared" si="3"/>
        <v>4</v>
      </c>
      <c r="C30" s="43" t="s">
        <v>70</v>
      </c>
      <c r="D30" t="s">
        <v>147</v>
      </c>
      <c r="E30" s="50">
        <v>46136</v>
      </c>
      <c r="F30" s="63" t="s">
        <v>139</v>
      </c>
      <c r="G30" s="63" t="s">
        <v>11</v>
      </c>
      <c r="H30" t="s">
        <v>74</v>
      </c>
      <c r="I30" s="45">
        <v>-411548</v>
      </c>
      <c r="J30" s="94">
        <v>0.08</v>
      </c>
      <c r="K30" s="45">
        <v>-32923.840000000004</v>
      </c>
      <c r="L30" s="45">
        <v>-444471.84</v>
      </c>
      <c r="M30" s="104">
        <v>46192</v>
      </c>
    </row>
    <row r="31" spans="1:13" x14ac:dyDescent="0.25">
      <c r="A31" s="106" t="s">
        <v>146</v>
      </c>
      <c r="B31" s="99">
        <f t="shared" si="3"/>
        <v>4</v>
      </c>
      <c r="C31" s="43" t="s">
        <v>70</v>
      </c>
      <c r="D31" t="s">
        <v>147</v>
      </c>
      <c r="E31" s="50">
        <v>46136</v>
      </c>
      <c r="F31" s="63" t="s">
        <v>139</v>
      </c>
      <c r="G31" s="63" t="s">
        <v>11</v>
      </c>
      <c r="H31" t="s">
        <v>75</v>
      </c>
      <c r="I31" s="45">
        <v>-274365</v>
      </c>
      <c r="J31" s="94">
        <v>0.08</v>
      </c>
      <c r="K31" s="45">
        <v>-21949.200000000001</v>
      </c>
      <c r="L31" s="45">
        <v>-296314.2</v>
      </c>
      <c r="M31" s="104">
        <v>46192</v>
      </c>
    </row>
    <row r="32" spans="1:13" x14ac:dyDescent="0.25">
      <c r="A32" s="106" t="s">
        <v>146</v>
      </c>
      <c r="B32" s="99">
        <f t="shared" si="3"/>
        <v>4</v>
      </c>
      <c r="C32" s="43" t="s">
        <v>70</v>
      </c>
      <c r="D32" t="s">
        <v>147</v>
      </c>
      <c r="E32" s="50">
        <v>46136</v>
      </c>
      <c r="F32" s="63" t="s">
        <v>139</v>
      </c>
      <c r="G32" s="63" t="s">
        <v>11</v>
      </c>
      <c r="H32" t="s">
        <v>76</v>
      </c>
      <c r="I32" s="45">
        <v>-342956</v>
      </c>
      <c r="J32" s="94">
        <v>0.08</v>
      </c>
      <c r="K32" s="45">
        <v>-27436.48</v>
      </c>
      <c r="L32" s="45">
        <v>-370392.48</v>
      </c>
      <c r="M32" s="104">
        <v>46192</v>
      </c>
    </row>
    <row r="33" spans="1:13" x14ac:dyDescent="0.25">
      <c r="A33" s="106" t="s">
        <v>100</v>
      </c>
      <c r="B33" s="99">
        <f t="shared" si="3"/>
        <v>6</v>
      </c>
      <c r="D33" s="63" t="s">
        <v>148</v>
      </c>
      <c r="E33" s="104">
        <v>46192</v>
      </c>
      <c r="F33" s="63" t="s">
        <v>139</v>
      </c>
      <c r="G33" s="63" t="s">
        <v>11</v>
      </c>
      <c r="H33" s="63" t="s">
        <v>156</v>
      </c>
      <c r="L33" s="105">
        <v>-5237144</v>
      </c>
      <c r="M33" s="94"/>
    </row>
    <row r="34" spans="1:13" x14ac:dyDescent="0.25">
      <c r="A34" s="106" t="s">
        <v>100</v>
      </c>
      <c r="B34" s="99">
        <f t="shared" ref="B34:B43" si="4">MONTH(E34)</f>
        <v>4</v>
      </c>
      <c r="D34" s="63" t="s">
        <v>149</v>
      </c>
      <c r="E34" s="104">
        <v>46140</v>
      </c>
      <c r="F34" s="63" t="s">
        <v>139</v>
      </c>
      <c r="G34" s="63" t="s">
        <v>11</v>
      </c>
      <c r="H34" s="63" t="s">
        <v>156</v>
      </c>
      <c r="L34" s="105">
        <v>-4359442</v>
      </c>
      <c r="M34" s="94"/>
    </row>
    <row r="35" spans="1:13" x14ac:dyDescent="0.25">
      <c r="A35" s="106" t="s">
        <v>100</v>
      </c>
      <c r="B35" s="99">
        <f t="shared" si="4"/>
        <v>4</v>
      </c>
      <c r="D35" s="63" t="s">
        <v>150</v>
      </c>
      <c r="E35" s="104">
        <v>46129</v>
      </c>
      <c r="F35" s="63" t="s">
        <v>139</v>
      </c>
      <c r="G35" s="63" t="s">
        <v>11</v>
      </c>
      <c r="H35" s="63" t="s">
        <v>156</v>
      </c>
      <c r="L35" s="105">
        <v>-11739730</v>
      </c>
      <c r="M35" s="94"/>
    </row>
    <row r="36" spans="1:13" x14ac:dyDescent="0.25">
      <c r="A36" s="106" t="s">
        <v>100</v>
      </c>
      <c r="B36" s="99">
        <f t="shared" si="4"/>
        <v>3</v>
      </c>
      <c r="D36" s="63" t="s">
        <v>151</v>
      </c>
      <c r="E36" s="104">
        <v>46106</v>
      </c>
      <c r="F36" s="63" t="s">
        <v>139</v>
      </c>
      <c r="G36" s="63" t="s">
        <v>11</v>
      </c>
      <c r="H36" s="63" t="s">
        <v>156</v>
      </c>
      <c r="L36" s="105">
        <v>-5988076</v>
      </c>
      <c r="M36" s="94"/>
    </row>
    <row r="37" spans="1:13" x14ac:dyDescent="0.25">
      <c r="A37" s="106" t="s">
        <v>100</v>
      </c>
      <c r="B37" s="99">
        <f t="shared" si="4"/>
        <v>3</v>
      </c>
      <c r="D37" s="63" t="s">
        <v>152</v>
      </c>
      <c r="E37" s="104">
        <v>46098</v>
      </c>
      <c r="F37" s="63" t="s">
        <v>139</v>
      </c>
      <c r="G37" s="63" t="s">
        <v>11</v>
      </c>
      <c r="H37" s="63" t="s">
        <v>156</v>
      </c>
      <c r="L37" s="105">
        <v>-6342224</v>
      </c>
      <c r="M37" s="94"/>
    </row>
    <row r="38" spans="1:13" x14ac:dyDescent="0.25">
      <c r="A38" s="106" t="s">
        <v>100</v>
      </c>
      <c r="B38" s="99">
        <f t="shared" si="4"/>
        <v>2</v>
      </c>
      <c r="D38" s="63" t="s">
        <v>153</v>
      </c>
      <c r="E38" s="104">
        <v>46065</v>
      </c>
      <c r="F38" s="63" t="s">
        <v>139</v>
      </c>
      <c r="G38" s="63" t="s">
        <v>11</v>
      </c>
      <c r="H38" s="63" t="s">
        <v>156</v>
      </c>
      <c r="L38" s="105">
        <v>-3535345</v>
      </c>
      <c r="M38" s="94"/>
    </row>
    <row r="39" spans="1:13" x14ac:dyDescent="0.25">
      <c r="A39" s="106" t="s">
        <v>100</v>
      </c>
      <c r="B39" s="99">
        <f t="shared" si="4"/>
        <v>1</v>
      </c>
      <c r="D39" s="63" t="s">
        <v>154</v>
      </c>
      <c r="E39" s="104">
        <v>46051</v>
      </c>
      <c r="F39" s="63" t="s">
        <v>139</v>
      </c>
      <c r="G39" s="63" t="s">
        <v>11</v>
      </c>
      <c r="H39" s="63" t="s">
        <v>156</v>
      </c>
      <c r="L39" s="105">
        <v>-3878703</v>
      </c>
      <c r="M39" s="94"/>
    </row>
    <row r="40" spans="1:13" x14ac:dyDescent="0.25">
      <c r="A40" s="106" t="s">
        <v>100</v>
      </c>
      <c r="B40" s="99">
        <f t="shared" si="4"/>
        <v>1</v>
      </c>
      <c r="D40" s="63" t="s">
        <v>155</v>
      </c>
      <c r="E40" s="104">
        <v>46038</v>
      </c>
      <c r="F40" s="63" t="s">
        <v>139</v>
      </c>
      <c r="G40" s="63" t="s">
        <v>11</v>
      </c>
      <c r="H40" s="63" t="s">
        <v>156</v>
      </c>
      <c r="L40" s="105">
        <v>-7641595</v>
      </c>
      <c r="M40" s="94"/>
    </row>
    <row r="41" spans="1:13" x14ac:dyDescent="0.25">
      <c r="A41" s="106" t="s">
        <v>100</v>
      </c>
      <c r="B41" s="99">
        <f t="shared" si="4"/>
        <v>6</v>
      </c>
      <c r="D41" t="s">
        <v>158</v>
      </c>
      <c r="E41" s="92">
        <v>46198</v>
      </c>
      <c r="F41" s="63" t="s">
        <v>139</v>
      </c>
      <c r="G41" s="63" t="s">
        <v>11</v>
      </c>
      <c r="H41" s="63" t="s">
        <v>157</v>
      </c>
      <c r="L41" s="109">
        <v>-2358704</v>
      </c>
    </row>
    <row r="42" spans="1:13" x14ac:dyDescent="0.25">
      <c r="A42" s="106" t="s">
        <v>100</v>
      </c>
      <c r="B42" s="99">
        <f t="shared" si="4"/>
        <v>7</v>
      </c>
      <c r="D42" t="s">
        <v>159</v>
      </c>
      <c r="E42" s="92">
        <v>46217</v>
      </c>
      <c r="F42" t="s">
        <v>139</v>
      </c>
      <c r="G42" s="63" t="s">
        <v>11</v>
      </c>
      <c r="H42" s="63" t="s">
        <v>157</v>
      </c>
      <c r="L42" s="109">
        <v>-4807049</v>
      </c>
    </row>
    <row r="43" spans="1:13" x14ac:dyDescent="0.25">
      <c r="A43" s="106" t="s">
        <v>97</v>
      </c>
      <c r="B43" s="99">
        <f t="shared" si="4"/>
        <v>7</v>
      </c>
      <c r="C43" s="63" t="s">
        <v>162</v>
      </c>
      <c r="D43" s="63" t="s">
        <v>160</v>
      </c>
      <c r="E43" s="104">
        <v>46211</v>
      </c>
      <c r="F43" t="s">
        <v>139</v>
      </c>
      <c r="G43" s="63" t="s">
        <v>11</v>
      </c>
      <c r="H43" s="63" t="s">
        <v>164</v>
      </c>
      <c r="I43" s="105">
        <v>2958725</v>
      </c>
      <c r="J43" s="105">
        <v>0</v>
      </c>
      <c r="K43" s="105">
        <v>236698</v>
      </c>
      <c r="L43" s="105">
        <v>3195423</v>
      </c>
    </row>
    <row r="44" spans="1:13" x14ac:dyDescent="0.25">
      <c r="A44" s="106" t="s">
        <v>97</v>
      </c>
      <c r="B44" s="99">
        <f t="shared" ref="B44:B56" si="5">MONTH(E44)</f>
        <v>7</v>
      </c>
      <c r="C44" s="63" t="s">
        <v>163</v>
      </c>
      <c r="D44" s="63" t="s">
        <v>161</v>
      </c>
      <c r="E44" s="104">
        <v>46225</v>
      </c>
      <c r="F44" t="s">
        <v>139</v>
      </c>
      <c r="G44" s="63" t="s">
        <v>11</v>
      </c>
      <c r="H44" s="63" t="s">
        <v>165</v>
      </c>
      <c r="I44" s="105">
        <v>3829780</v>
      </c>
      <c r="J44" s="105">
        <v>0</v>
      </c>
      <c r="K44" s="105">
        <v>306382</v>
      </c>
      <c r="L44" s="105">
        <v>4136162</v>
      </c>
    </row>
    <row r="45" spans="1:13" x14ac:dyDescent="0.25">
      <c r="A45" s="106" t="s">
        <v>98</v>
      </c>
      <c r="B45" s="99">
        <f t="shared" si="5"/>
        <v>7</v>
      </c>
      <c r="C45" s="116" t="s">
        <v>169</v>
      </c>
      <c r="E45" s="64" t="s">
        <v>168</v>
      </c>
      <c r="F45" t="s">
        <v>139</v>
      </c>
      <c r="G45" s="63" t="s">
        <v>11</v>
      </c>
      <c r="H45" s="65" t="s">
        <v>15</v>
      </c>
      <c r="I45" s="115">
        <v>-2374761</v>
      </c>
      <c r="K45" s="115">
        <v>-189981</v>
      </c>
      <c r="L45" s="115">
        <f>I45+K45</f>
        <v>-2564742</v>
      </c>
      <c r="M45" s="92">
        <v>46255</v>
      </c>
    </row>
    <row r="46" spans="1:13" x14ac:dyDescent="0.25">
      <c r="A46" s="106" t="s">
        <v>146</v>
      </c>
      <c r="B46" s="99">
        <f t="shared" si="5"/>
        <v>7</v>
      </c>
      <c r="C46" s="116" t="s">
        <v>171</v>
      </c>
      <c r="E46" s="64" t="s">
        <v>170</v>
      </c>
      <c r="F46" t="s">
        <v>139</v>
      </c>
      <c r="G46" s="63" t="s">
        <v>11</v>
      </c>
      <c r="H46" s="117" t="s">
        <v>172</v>
      </c>
      <c r="I46" s="115">
        <v>-457797</v>
      </c>
      <c r="K46" s="115">
        <f>I46*8%</f>
        <v>-36623.760000000002</v>
      </c>
      <c r="L46" s="115">
        <f>I46+K46</f>
        <v>-494420.76</v>
      </c>
      <c r="M46" s="92">
        <v>46255</v>
      </c>
    </row>
    <row r="47" spans="1:13" x14ac:dyDescent="0.25">
      <c r="A47" s="106" t="s">
        <v>146</v>
      </c>
      <c r="B47" s="99">
        <f t="shared" si="5"/>
        <v>7</v>
      </c>
      <c r="C47" s="116" t="s">
        <v>171</v>
      </c>
      <c r="E47" s="64" t="s">
        <v>170</v>
      </c>
      <c r="F47" t="s">
        <v>139</v>
      </c>
      <c r="G47" s="63" t="s">
        <v>11</v>
      </c>
      <c r="H47" s="117" t="s">
        <v>173</v>
      </c>
      <c r="I47" s="115">
        <v>-228898</v>
      </c>
      <c r="K47" s="115">
        <f t="shared" ref="K47:K51" si="6">I47*8%</f>
        <v>-18311.84</v>
      </c>
      <c r="L47" s="115">
        <f t="shared" ref="L47:L51" si="7">I47+K47</f>
        <v>-247209.84</v>
      </c>
      <c r="M47" s="92">
        <v>46255</v>
      </c>
    </row>
    <row r="48" spans="1:13" x14ac:dyDescent="0.25">
      <c r="A48" s="106" t="s">
        <v>146</v>
      </c>
      <c r="B48" s="99">
        <f t="shared" si="5"/>
        <v>7</v>
      </c>
      <c r="C48" s="116" t="s">
        <v>171</v>
      </c>
      <c r="E48" s="64" t="s">
        <v>170</v>
      </c>
      <c r="F48" t="s">
        <v>139</v>
      </c>
      <c r="G48" s="63" t="s">
        <v>11</v>
      </c>
      <c r="H48" s="117" t="s">
        <v>174</v>
      </c>
      <c r="I48" s="115">
        <v>-228898</v>
      </c>
      <c r="K48" s="115">
        <f t="shared" si="6"/>
        <v>-18311.84</v>
      </c>
      <c r="L48" s="115">
        <f t="shared" si="7"/>
        <v>-247209.84</v>
      </c>
      <c r="M48" s="92">
        <v>46255</v>
      </c>
    </row>
    <row r="49" spans="1:13" x14ac:dyDescent="0.25">
      <c r="A49" s="106" t="s">
        <v>146</v>
      </c>
      <c r="B49" s="99">
        <f t="shared" si="5"/>
        <v>7</v>
      </c>
      <c r="C49" s="116" t="s">
        <v>171</v>
      </c>
      <c r="E49" s="64" t="s">
        <v>170</v>
      </c>
      <c r="F49" t="s">
        <v>139</v>
      </c>
      <c r="G49" s="63" t="s">
        <v>11</v>
      </c>
      <c r="H49" s="117" t="s">
        <v>175</v>
      </c>
      <c r="I49" s="115">
        <v>-343348</v>
      </c>
      <c r="K49" s="115">
        <f t="shared" si="6"/>
        <v>-27467.84</v>
      </c>
      <c r="L49" s="115">
        <f t="shared" si="7"/>
        <v>-370815.84</v>
      </c>
      <c r="M49" s="92">
        <v>46255</v>
      </c>
    </row>
    <row r="50" spans="1:13" x14ac:dyDescent="0.25">
      <c r="A50" s="106" t="s">
        <v>146</v>
      </c>
      <c r="B50" s="99">
        <f t="shared" si="5"/>
        <v>7</v>
      </c>
      <c r="C50" s="116" t="s">
        <v>171</v>
      </c>
      <c r="E50" s="64" t="s">
        <v>170</v>
      </c>
      <c r="F50" t="s">
        <v>139</v>
      </c>
      <c r="G50" s="63" t="s">
        <v>11</v>
      </c>
      <c r="H50" s="117" t="s">
        <v>176</v>
      </c>
      <c r="I50" s="115">
        <v>-228898</v>
      </c>
      <c r="K50" s="115">
        <f t="shared" si="6"/>
        <v>-18311.84</v>
      </c>
      <c r="L50" s="115">
        <f t="shared" si="7"/>
        <v>-247209.84</v>
      </c>
      <c r="M50" s="92">
        <v>46255</v>
      </c>
    </row>
    <row r="51" spans="1:13" x14ac:dyDescent="0.25">
      <c r="A51" s="106" t="s">
        <v>146</v>
      </c>
      <c r="B51" s="99">
        <f t="shared" si="5"/>
        <v>7</v>
      </c>
      <c r="C51" s="116" t="s">
        <v>171</v>
      </c>
      <c r="E51" s="64" t="s">
        <v>170</v>
      </c>
      <c r="F51" t="s">
        <v>139</v>
      </c>
      <c r="G51" s="63" t="s">
        <v>11</v>
      </c>
      <c r="H51" s="117" t="s">
        <v>177</v>
      </c>
      <c r="I51" s="115">
        <v>-286123</v>
      </c>
      <c r="K51" s="115">
        <f t="shared" si="6"/>
        <v>-22889.84</v>
      </c>
      <c r="L51" s="115">
        <f t="shared" si="7"/>
        <v>-309012.84000000003</v>
      </c>
      <c r="M51" s="92">
        <v>46255</v>
      </c>
    </row>
    <row r="52" spans="1:13" x14ac:dyDescent="0.25">
      <c r="A52" s="106" t="s">
        <v>100</v>
      </c>
      <c r="B52" s="99">
        <f t="shared" si="5"/>
        <v>7</v>
      </c>
      <c r="E52" s="92">
        <v>46232</v>
      </c>
      <c r="F52" s="63" t="s">
        <v>139</v>
      </c>
      <c r="G52" s="63" t="s">
        <v>11</v>
      </c>
      <c r="H52" s="63" t="s">
        <v>157</v>
      </c>
      <c r="L52" s="115">
        <v>-2281437</v>
      </c>
    </row>
    <row r="53" spans="1:13" x14ac:dyDescent="0.25">
      <c r="A53" s="106" t="s">
        <v>100</v>
      </c>
      <c r="B53" s="99">
        <f t="shared" si="5"/>
        <v>8</v>
      </c>
      <c r="E53" s="92">
        <v>46255</v>
      </c>
      <c r="F53" s="63" t="s">
        <v>139</v>
      </c>
      <c r="G53" s="63" t="s">
        <v>11</v>
      </c>
      <c r="H53" s="123" t="s">
        <v>184</v>
      </c>
      <c r="L53" s="115">
        <v>-4110878</v>
      </c>
    </row>
    <row r="54" spans="1:13" x14ac:dyDescent="0.25">
      <c r="A54" s="106" t="s">
        <v>97</v>
      </c>
      <c r="B54" s="99">
        <f t="shared" si="5"/>
        <v>8</v>
      </c>
      <c r="C54" s="124" t="s">
        <v>178</v>
      </c>
      <c r="E54" s="114">
        <v>46239</v>
      </c>
      <c r="F54" s="63" t="s">
        <v>139</v>
      </c>
      <c r="G54" s="63" t="s">
        <v>11</v>
      </c>
      <c r="H54" s="124" t="s">
        <v>181</v>
      </c>
      <c r="I54" s="115">
        <v>3348185</v>
      </c>
      <c r="J54" s="111">
        <v>0.08</v>
      </c>
      <c r="K54" s="115">
        <v>267855</v>
      </c>
      <c r="L54" s="115">
        <v>3616040</v>
      </c>
    </row>
    <row r="55" spans="1:13" x14ac:dyDescent="0.25">
      <c r="A55" s="106" t="s">
        <v>97</v>
      </c>
      <c r="B55" s="99">
        <f t="shared" si="5"/>
        <v>8</v>
      </c>
      <c r="C55" s="124" t="s">
        <v>179</v>
      </c>
      <c r="E55" s="114">
        <v>46253</v>
      </c>
      <c r="F55" s="63" t="s">
        <v>139</v>
      </c>
      <c r="G55" s="63" t="s">
        <v>11</v>
      </c>
      <c r="H55" s="124" t="s">
        <v>182</v>
      </c>
      <c r="I55" s="115">
        <v>3142435</v>
      </c>
      <c r="J55" s="111">
        <v>0.08</v>
      </c>
      <c r="K55" s="115">
        <v>251395</v>
      </c>
      <c r="L55" s="115">
        <v>3393830</v>
      </c>
    </row>
    <row r="56" spans="1:13" x14ac:dyDescent="0.25">
      <c r="A56" s="106" t="s">
        <v>97</v>
      </c>
      <c r="B56" s="99">
        <f t="shared" si="5"/>
        <v>8</v>
      </c>
      <c r="C56" s="124" t="s">
        <v>180</v>
      </c>
      <c r="E56" s="114">
        <v>46260</v>
      </c>
      <c r="F56" s="63" t="s">
        <v>139</v>
      </c>
      <c r="G56" s="63" t="s">
        <v>11</v>
      </c>
      <c r="H56" s="124" t="s">
        <v>183</v>
      </c>
      <c r="I56" s="115">
        <v>3883729</v>
      </c>
      <c r="J56" s="111">
        <v>0.08</v>
      </c>
      <c r="K56" s="115">
        <v>310698</v>
      </c>
      <c r="L56" s="115">
        <v>4194427</v>
      </c>
    </row>
    <row r="57" spans="1:13" x14ac:dyDescent="0.25">
      <c r="A57" s="106" t="s">
        <v>100</v>
      </c>
      <c r="B57" s="99">
        <f t="shared" ref="B57" si="8">MONTH(E57)</f>
        <v>9</v>
      </c>
      <c r="E57" s="92">
        <v>46274</v>
      </c>
      <c r="F57" s="63" t="s">
        <v>139</v>
      </c>
      <c r="G57" s="63" t="s">
        <v>11</v>
      </c>
      <c r="H57" s="123" t="s">
        <v>185</v>
      </c>
      <c r="L57" s="133">
        <v>-4197603</v>
      </c>
    </row>
  </sheetData>
  <autoFilter ref="A1:M56" xr:uid="{96F17680-838E-4CB5-B876-3480365E607C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DB879-0362-486A-AE1E-004B38437D27}">
  <dimension ref="A1:J6"/>
  <sheetViews>
    <sheetView workbookViewId="0">
      <selection activeCell="H6" sqref="H6"/>
    </sheetView>
  </sheetViews>
  <sheetFormatPr defaultRowHeight="15" x14ac:dyDescent="0.25"/>
  <cols>
    <col min="1" max="1" width="14.7109375" style="110" customWidth="1"/>
    <col min="2" max="3" width="11.28515625" style="110" customWidth="1"/>
    <col min="4" max="4" width="14.7109375" style="110" customWidth="1"/>
    <col min="5" max="5" width="12" style="110" customWidth="1"/>
    <col min="6" max="6" width="5.85546875" style="110" bestFit="1" customWidth="1"/>
    <col min="7" max="7" width="8.140625" style="110" bestFit="1" customWidth="1"/>
    <col min="8" max="8" width="12.42578125" style="110" customWidth="1"/>
    <col min="9" max="9" width="33.5703125" style="110" bestFit="1" customWidth="1"/>
    <col min="10" max="10" width="14.85546875" style="110" bestFit="1" customWidth="1"/>
    <col min="11" max="16384" width="9.140625" style="110"/>
  </cols>
  <sheetData>
    <row r="1" spans="1:10" ht="57" x14ac:dyDescent="0.25">
      <c r="A1" s="119" t="s">
        <v>1</v>
      </c>
      <c r="B1" s="120" t="s">
        <v>2</v>
      </c>
      <c r="C1" s="120" t="s">
        <v>20</v>
      </c>
      <c r="D1" s="120" t="s">
        <v>16</v>
      </c>
      <c r="E1" s="121" t="s">
        <v>21</v>
      </c>
      <c r="F1" s="120" t="s">
        <v>166</v>
      </c>
      <c r="G1" s="121" t="s">
        <v>167</v>
      </c>
      <c r="H1" s="121" t="s">
        <v>23</v>
      </c>
      <c r="I1" s="120" t="s">
        <v>24</v>
      </c>
      <c r="J1" s="120" t="s">
        <v>25</v>
      </c>
    </row>
    <row r="2" spans="1:10" x14ac:dyDescent="0.25">
      <c r="A2" s="114">
        <v>46239</v>
      </c>
      <c r="B2" s="124" t="s">
        <v>178</v>
      </c>
      <c r="C2" s="65" t="s">
        <v>89</v>
      </c>
      <c r="D2" s="124" t="s">
        <v>181</v>
      </c>
      <c r="E2" s="115">
        <v>3348185</v>
      </c>
      <c r="F2" s="111">
        <v>0.08</v>
      </c>
      <c r="G2" s="115">
        <v>267855</v>
      </c>
      <c r="H2" s="115">
        <v>3616040</v>
      </c>
      <c r="I2" s="112" t="s">
        <v>11</v>
      </c>
      <c r="J2" s="113" t="s">
        <v>27</v>
      </c>
    </row>
    <row r="3" spans="1:10" x14ac:dyDescent="0.25">
      <c r="A3" s="114">
        <v>46253</v>
      </c>
      <c r="B3" s="124" t="s">
        <v>179</v>
      </c>
      <c r="C3" s="65" t="s">
        <v>89</v>
      </c>
      <c r="D3" s="124" t="s">
        <v>182</v>
      </c>
      <c r="E3" s="115">
        <v>3142435</v>
      </c>
      <c r="F3" s="111">
        <v>0.08</v>
      </c>
      <c r="G3" s="115">
        <v>251395</v>
      </c>
      <c r="H3" s="115">
        <v>3393830</v>
      </c>
      <c r="I3" s="112" t="s">
        <v>11</v>
      </c>
      <c r="J3" s="113" t="s">
        <v>27</v>
      </c>
    </row>
    <row r="4" spans="1:10" x14ac:dyDescent="0.25">
      <c r="A4" s="114">
        <v>46260</v>
      </c>
      <c r="B4" s="124" t="s">
        <v>180</v>
      </c>
      <c r="C4" s="65" t="s">
        <v>89</v>
      </c>
      <c r="D4" s="124" t="s">
        <v>183</v>
      </c>
      <c r="E4" s="115">
        <v>3883729</v>
      </c>
      <c r="F4" s="111">
        <v>0.08</v>
      </c>
      <c r="G4" s="115">
        <v>310698</v>
      </c>
      <c r="H4" s="115">
        <v>4194427</v>
      </c>
      <c r="I4" s="112" t="s">
        <v>11</v>
      </c>
      <c r="J4" s="113" t="s">
        <v>27</v>
      </c>
    </row>
    <row r="6" spans="1:10" x14ac:dyDescent="0.25">
      <c r="H6" s="125">
        <f>SUM(H2:H4)</f>
        <v>11204297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91AC8-14C5-4D51-9579-C6C481FCD372}">
  <dimension ref="A1:J14"/>
  <sheetViews>
    <sheetView workbookViewId="0">
      <selection activeCell="F5" sqref="F5"/>
    </sheetView>
  </sheetViews>
  <sheetFormatPr defaultColWidth="18" defaultRowHeight="15" x14ac:dyDescent="0.25"/>
  <cols>
    <col min="1" max="1" width="16.85546875" bestFit="1" customWidth="1"/>
    <col min="2" max="2" width="14" bestFit="1" customWidth="1"/>
    <col min="3" max="3" width="13.85546875" bestFit="1" customWidth="1"/>
    <col min="4" max="4" width="39.5703125" bestFit="1" customWidth="1"/>
    <col min="6" max="6" width="7" bestFit="1" customWidth="1"/>
    <col min="7" max="7" width="11.140625" customWidth="1"/>
    <col min="8" max="8" width="13.42578125" bestFit="1" customWidth="1"/>
    <col min="9" max="9" width="33.5703125" bestFit="1" customWidth="1"/>
  </cols>
  <sheetData>
    <row r="1" spans="1:10" s="110" customFormat="1" ht="42.75" x14ac:dyDescent="0.25">
      <c r="A1" s="119" t="s">
        <v>1</v>
      </c>
      <c r="B1" s="120" t="s">
        <v>2</v>
      </c>
      <c r="C1" s="120" t="s">
        <v>20</v>
      </c>
      <c r="D1" s="120" t="s">
        <v>16</v>
      </c>
      <c r="E1" s="121" t="s">
        <v>21</v>
      </c>
      <c r="F1" s="120" t="s">
        <v>166</v>
      </c>
      <c r="G1" s="121" t="s">
        <v>167</v>
      </c>
      <c r="H1" s="121" t="s">
        <v>23</v>
      </c>
      <c r="I1" s="120" t="s">
        <v>24</v>
      </c>
      <c r="J1" s="120" t="s">
        <v>25</v>
      </c>
    </row>
    <row r="2" spans="1:10" s="110" customFormat="1" x14ac:dyDescent="0.25">
      <c r="A2" s="114">
        <v>46211</v>
      </c>
      <c r="B2" s="65" t="s">
        <v>162</v>
      </c>
      <c r="C2" s="65" t="s">
        <v>89</v>
      </c>
      <c r="D2" s="65" t="s">
        <v>164</v>
      </c>
      <c r="E2" s="115">
        <v>2958725</v>
      </c>
      <c r="F2" s="111">
        <v>0.08</v>
      </c>
      <c r="G2" s="115">
        <v>236698</v>
      </c>
      <c r="H2" s="115">
        <v>3195423</v>
      </c>
      <c r="I2" s="112" t="s">
        <v>11</v>
      </c>
      <c r="J2" s="113" t="s">
        <v>27</v>
      </c>
    </row>
    <row r="3" spans="1:10" s="110" customFormat="1" x14ac:dyDescent="0.25">
      <c r="A3" s="114">
        <v>46225</v>
      </c>
      <c r="B3" s="65" t="s">
        <v>163</v>
      </c>
      <c r="C3" s="65" t="s">
        <v>89</v>
      </c>
      <c r="D3" s="65" t="s">
        <v>165</v>
      </c>
      <c r="E3" s="115">
        <v>3829780</v>
      </c>
      <c r="F3" s="111">
        <v>0.08</v>
      </c>
      <c r="G3" s="115">
        <v>306382</v>
      </c>
      <c r="H3" s="115">
        <v>4136162</v>
      </c>
      <c r="I3" s="112" t="s">
        <v>11</v>
      </c>
      <c r="J3" s="113" t="s">
        <v>27</v>
      </c>
    </row>
    <row r="4" spans="1:10" s="110" customFormat="1" x14ac:dyDescent="0.25">
      <c r="A4" s="64" t="s">
        <v>168</v>
      </c>
      <c r="B4" s="116" t="s">
        <v>169</v>
      </c>
      <c r="C4" s="112" t="s">
        <v>94</v>
      </c>
      <c r="D4" s="65" t="s">
        <v>15</v>
      </c>
      <c r="E4" s="115">
        <v>-2374761</v>
      </c>
      <c r="F4" s="111">
        <v>0.08</v>
      </c>
      <c r="G4" s="115">
        <v>-189981</v>
      </c>
      <c r="H4" s="115">
        <f>E4+G4</f>
        <v>-2564742</v>
      </c>
      <c r="I4" s="112" t="s">
        <v>11</v>
      </c>
      <c r="J4" s="113" t="s">
        <v>27</v>
      </c>
    </row>
    <row r="5" spans="1:10" s="110" customFormat="1" x14ac:dyDescent="0.25">
      <c r="A5" s="64" t="s">
        <v>170</v>
      </c>
      <c r="B5" s="116" t="s">
        <v>171</v>
      </c>
      <c r="C5" s="112" t="s">
        <v>94</v>
      </c>
      <c r="D5" s="117" t="s">
        <v>172</v>
      </c>
      <c r="E5" s="115">
        <v>-457797</v>
      </c>
      <c r="F5" s="111">
        <v>0.08</v>
      </c>
      <c r="G5" s="115">
        <f>E5*8%</f>
        <v>-36623.760000000002</v>
      </c>
      <c r="H5" s="115">
        <f>E5+G5</f>
        <v>-494420.76</v>
      </c>
      <c r="I5" s="112" t="s">
        <v>11</v>
      </c>
      <c r="J5" s="113" t="s">
        <v>27</v>
      </c>
    </row>
    <row r="6" spans="1:10" s="110" customFormat="1" x14ac:dyDescent="0.25">
      <c r="A6" s="64" t="s">
        <v>170</v>
      </c>
      <c r="B6" s="116" t="s">
        <v>171</v>
      </c>
      <c r="C6" s="112" t="s">
        <v>94</v>
      </c>
      <c r="D6" s="117" t="s">
        <v>173</v>
      </c>
      <c r="E6" s="115">
        <v>-228898</v>
      </c>
      <c r="F6" s="111">
        <v>0.08</v>
      </c>
      <c r="G6" s="115">
        <f t="shared" ref="G6:G10" si="0">E6*8%</f>
        <v>-18311.84</v>
      </c>
      <c r="H6" s="115">
        <f t="shared" ref="H6:H10" si="1">E6+G6</f>
        <v>-247209.84</v>
      </c>
      <c r="I6" s="112" t="s">
        <v>11</v>
      </c>
      <c r="J6" s="113" t="s">
        <v>27</v>
      </c>
    </row>
    <row r="7" spans="1:10" s="110" customFormat="1" x14ac:dyDescent="0.25">
      <c r="A7" s="64" t="s">
        <v>170</v>
      </c>
      <c r="B7" s="116" t="s">
        <v>171</v>
      </c>
      <c r="C7" s="112" t="s">
        <v>94</v>
      </c>
      <c r="D7" s="117" t="s">
        <v>174</v>
      </c>
      <c r="E7" s="115">
        <v>-228898</v>
      </c>
      <c r="F7" s="111">
        <v>0.08</v>
      </c>
      <c r="G7" s="115">
        <f t="shared" si="0"/>
        <v>-18311.84</v>
      </c>
      <c r="H7" s="115">
        <f t="shared" si="1"/>
        <v>-247209.84</v>
      </c>
      <c r="I7" s="112" t="s">
        <v>11</v>
      </c>
      <c r="J7" s="113" t="s">
        <v>27</v>
      </c>
    </row>
    <row r="8" spans="1:10" s="110" customFormat="1" x14ac:dyDescent="0.25">
      <c r="A8" s="64" t="s">
        <v>170</v>
      </c>
      <c r="B8" s="116" t="s">
        <v>171</v>
      </c>
      <c r="C8" s="112" t="s">
        <v>94</v>
      </c>
      <c r="D8" s="117" t="s">
        <v>175</v>
      </c>
      <c r="E8" s="115">
        <v>-343348</v>
      </c>
      <c r="F8" s="111">
        <v>0.08</v>
      </c>
      <c r="G8" s="115">
        <f t="shared" si="0"/>
        <v>-27467.84</v>
      </c>
      <c r="H8" s="115">
        <f t="shared" si="1"/>
        <v>-370815.84</v>
      </c>
      <c r="I8" s="112" t="s">
        <v>11</v>
      </c>
      <c r="J8" s="113" t="s">
        <v>27</v>
      </c>
    </row>
    <row r="9" spans="1:10" s="110" customFormat="1" x14ac:dyDescent="0.25">
      <c r="A9" s="64" t="s">
        <v>170</v>
      </c>
      <c r="B9" s="116" t="s">
        <v>171</v>
      </c>
      <c r="C9" s="112" t="s">
        <v>94</v>
      </c>
      <c r="D9" s="117" t="s">
        <v>176</v>
      </c>
      <c r="E9" s="115">
        <v>-228898</v>
      </c>
      <c r="F9" s="111">
        <v>0.08</v>
      </c>
      <c r="G9" s="115">
        <f t="shared" si="0"/>
        <v>-18311.84</v>
      </c>
      <c r="H9" s="115">
        <f t="shared" si="1"/>
        <v>-247209.84</v>
      </c>
      <c r="I9" s="112" t="s">
        <v>11</v>
      </c>
      <c r="J9" s="113" t="s">
        <v>27</v>
      </c>
    </row>
    <row r="10" spans="1:10" s="110" customFormat="1" x14ac:dyDescent="0.25">
      <c r="A10" s="64" t="s">
        <v>170</v>
      </c>
      <c r="B10" s="116" t="s">
        <v>171</v>
      </c>
      <c r="C10" s="112" t="s">
        <v>94</v>
      </c>
      <c r="D10" s="117" t="s">
        <v>177</v>
      </c>
      <c r="E10" s="115">
        <v>-286123</v>
      </c>
      <c r="F10" s="111">
        <v>0.08</v>
      </c>
      <c r="G10" s="115">
        <f t="shared" si="0"/>
        <v>-22889.84</v>
      </c>
      <c r="H10" s="115">
        <f t="shared" si="1"/>
        <v>-309012.84000000003</v>
      </c>
      <c r="I10" s="112" t="s">
        <v>11</v>
      </c>
      <c r="J10" s="113" t="s">
        <v>27</v>
      </c>
    </row>
    <row r="14" spans="1:10" x14ac:dyDescent="0.25">
      <c r="H14" s="118">
        <f>SUM(H2:H10)</f>
        <v>2850964.040000001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BFE79-A65D-4548-8742-8373661AB037}">
  <dimension ref="A1:J11"/>
  <sheetViews>
    <sheetView workbookViewId="0">
      <selection activeCell="H2" sqref="H2"/>
    </sheetView>
  </sheetViews>
  <sheetFormatPr defaultColWidth="18" defaultRowHeight="15" x14ac:dyDescent="0.25"/>
  <sheetData>
    <row r="1" spans="1:10" ht="49.5" x14ac:dyDescent="0.25">
      <c r="A1" s="67" t="s">
        <v>1</v>
      </c>
      <c r="B1" s="68" t="s">
        <v>2</v>
      </c>
      <c r="C1" s="68" t="s">
        <v>20</v>
      </c>
      <c r="D1" s="68" t="s">
        <v>16</v>
      </c>
      <c r="E1" s="69" t="s">
        <v>21</v>
      </c>
      <c r="F1" s="68" t="s">
        <v>22</v>
      </c>
      <c r="G1" s="69" t="s">
        <v>0</v>
      </c>
      <c r="H1" s="69" t="s">
        <v>23</v>
      </c>
      <c r="I1" s="68" t="s">
        <v>24</v>
      </c>
      <c r="J1" s="68" t="s">
        <v>25</v>
      </c>
    </row>
    <row r="2" spans="1:10" ht="16.5" x14ac:dyDescent="0.25">
      <c r="A2" s="64" t="s">
        <v>82</v>
      </c>
      <c r="B2" s="64" t="s">
        <v>81</v>
      </c>
      <c r="C2" s="65" t="s">
        <v>89</v>
      </c>
      <c r="D2" s="70" t="s">
        <v>90</v>
      </c>
      <c r="E2" s="66">
        <v>3420352</v>
      </c>
      <c r="F2" s="71">
        <v>0.08</v>
      </c>
      <c r="G2" s="66">
        <v>273628</v>
      </c>
      <c r="H2" s="66">
        <v>3693980</v>
      </c>
      <c r="I2" s="72" t="s">
        <v>11</v>
      </c>
      <c r="J2" s="73" t="s">
        <v>27</v>
      </c>
    </row>
    <row r="3" spans="1:10" ht="16.5" x14ac:dyDescent="0.25">
      <c r="A3" s="64" t="s">
        <v>84</v>
      </c>
      <c r="B3" s="64" t="s">
        <v>83</v>
      </c>
      <c r="C3" s="65" t="s">
        <v>89</v>
      </c>
      <c r="D3" s="70" t="s">
        <v>91</v>
      </c>
      <c r="E3" s="66">
        <v>2011630</v>
      </c>
      <c r="F3" s="71">
        <v>0.08</v>
      </c>
      <c r="G3" s="66">
        <v>160930</v>
      </c>
      <c r="H3" s="66">
        <v>2172560</v>
      </c>
      <c r="I3" s="72" t="s">
        <v>11</v>
      </c>
      <c r="J3" s="73" t="s">
        <v>27</v>
      </c>
    </row>
    <row r="4" spans="1:10" ht="16.5" x14ac:dyDescent="0.25">
      <c r="A4" s="64" t="s">
        <v>86</v>
      </c>
      <c r="B4" s="64" t="s">
        <v>85</v>
      </c>
      <c r="C4" s="65" t="s">
        <v>89</v>
      </c>
      <c r="D4" s="70" t="s">
        <v>92</v>
      </c>
      <c r="E4" s="66">
        <v>2127890</v>
      </c>
      <c r="F4" s="71">
        <v>0.08</v>
      </c>
      <c r="G4" s="66">
        <v>170231</v>
      </c>
      <c r="H4" s="66">
        <v>2298121</v>
      </c>
      <c r="I4" s="72" t="s">
        <v>11</v>
      </c>
      <c r="J4" s="73" t="s">
        <v>27</v>
      </c>
    </row>
    <row r="5" spans="1:10" ht="16.5" x14ac:dyDescent="0.25">
      <c r="A5" s="64" t="s">
        <v>88</v>
      </c>
      <c r="B5" s="64" t="s">
        <v>87</v>
      </c>
      <c r="C5" s="65" t="s">
        <v>89</v>
      </c>
      <c r="D5" s="70" t="s">
        <v>93</v>
      </c>
      <c r="E5" s="66">
        <v>1758780</v>
      </c>
      <c r="F5" s="71">
        <v>0.08</v>
      </c>
      <c r="G5" s="66">
        <v>140702</v>
      </c>
      <c r="H5" s="66">
        <v>1899482</v>
      </c>
      <c r="I5" s="72" t="s">
        <v>11</v>
      </c>
      <c r="J5" s="73" t="s">
        <v>27</v>
      </c>
    </row>
    <row r="11" spans="1:10" x14ac:dyDescent="0.25">
      <c r="H11" s="74">
        <f>SUM(H2:H5)</f>
        <v>10064143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FFCA-A704-4BC6-947C-4749B97D00C5}">
  <dimension ref="A1:J15"/>
  <sheetViews>
    <sheetView workbookViewId="0">
      <selection activeCell="H3" sqref="H3"/>
    </sheetView>
  </sheetViews>
  <sheetFormatPr defaultRowHeight="15" x14ac:dyDescent="0.25"/>
  <cols>
    <col min="1" max="1" width="14" style="43" bestFit="1" customWidth="1"/>
    <col min="2" max="2" width="9.85546875" style="43" bestFit="1" customWidth="1"/>
    <col min="3" max="3" width="10.5703125" style="43" customWidth="1"/>
    <col min="4" max="4" width="59.42578125" customWidth="1"/>
    <col min="5" max="5" width="13.85546875" bestFit="1" customWidth="1"/>
    <col min="6" max="6" width="9" style="39"/>
    <col min="7" max="7" width="12" bestFit="1" customWidth="1"/>
    <col min="8" max="8" width="13.85546875" bestFit="1" customWidth="1"/>
    <col min="9" max="9" width="42.140625" customWidth="1"/>
    <col min="10" max="10" width="19.28515625" customWidth="1"/>
  </cols>
  <sheetData>
    <row r="1" spans="1:10" ht="66" x14ac:dyDescent="0.25">
      <c r="A1" s="51" t="s">
        <v>1</v>
      </c>
      <c r="B1" s="52" t="s">
        <v>2</v>
      </c>
      <c r="C1" s="52" t="s">
        <v>20</v>
      </c>
      <c r="D1" s="52" t="s">
        <v>16</v>
      </c>
      <c r="E1" s="53" t="s">
        <v>21</v>
      </c>
      <c r="F1" s="52" t="s">
        <v>22</v>
      </c>
      <c r="G1" s="53" t="s">
        <v>0</v>
      </c>
      <c r="H1" s="53" t="s">
        <v>23</v>
      </c>
      <c r="I1" s="52" t="s">
        <v>24</v>
      </c>
      <c r="J1" s="52" t="s">
        <v>25</v>
      </c>
    </row>
    <row r="2" spans="1:10" ht="16.5" x14ac:dyDescent="0.25">
      <c r="A2" s="54">
        <v>46155</v>
      </c>
      <c r="B2" s="55">
        <v>33246</v>
      </c>
      <c r="C2" s="55" t="s">
        <v>43</v>
      </c>
      <c r="D2" s="56" t="s">
        <v>77</v>
      </c>
      <c r="E2" s="57">
        <v>2523110</v>
      </c>
      <c r="F2" s="58">
        <v>0.08</v>
      </c>
      <c r="G2" s="57">
        <v>201849</v>
      </c>
      <c r="H2" s="57">
        <v>2724959</v>
      </c>
      <c r="I2" s="56" t="s">
        <v>11</v>
      </c>
      <c r="J2" s="59" t="s">
        <v>27</v>
      </c>
    </row>
    <row r="3" spans="1:10" ht="16.5" x14ac:dyDescent="0.25">
      <c r="A3" s="54">
        <v>46162</v>
      </c>
      <c r="B3" s="55">
        <v>34944</v>
      </c>
      <c r="C3" s="55" t="s">
        <v>43</v>
      </c>
      <c r="D3" s="56" t="s">
        <v>78</v>
      </c>
      <c r="E3" s="57">
        <v>2112442</v>
      </c>
      <c r="F3" s="58">
        <v>0.08</v>
      </c>
      <c r="G3" s="57">
        <v>168995</v>
      </c>
      <c r="H3" s="57">
        <v>2281437</v>
      </c>
      <c r="I3" s="56" t="s">
        <v>11</v>
      </c>
      <c r="J3" s="59" t="s">
        <v>27</v>
      </c>
    </row>
    <row r="4" spans="1:10" ht="16.5" x14ac:dyDescent="0.25">
      <c r="A4" s="54">
        <v>46146</v>
      </c>
      <c r="B4" s="55">
        <v>31558</v>
      </c>
      <c r="C4" s="55" t="s">
        <v>43</v>
      </c>
      <c r="D4" s="56" t="s">
        <v>80</v>
      </c>
      <c r="E4" s="57">
        <v>3294865</v>
      </c>
      <c r="F4" s="58">
        <v>0.08</v>
      </c>
      <c r="G4" s="57">
        <v>263589</v>
      </c>
      <c r="H4" s="57">
        <v>3558454</v>
      </c>
      <c r="I4" s="56" t="s">
        <v>11</v>
      </c>
      <c r="J4" s="59" t="s">
        <v>27</v>
      </c>
    </row>
    <row r="5" spans="1:10" ht="16.5" x14ac:dyDescent="0.25">
      <c r="A5" s="54">
        <v>46171</v>
      </c>
      <c r="B5" s="55">
        <v>2264</v>
      </c>
      <c r="C5" s="55" t="s">
        <v>94</v>
      </c>
      <c r="D5" s="56" t="s">
        <v>79</v>
      </c>
      <c r="E5" s="61">
        <v>-1628451</v>
      </c>
      <c r="F5" s="58">
        <v>0.08</v>
      </c>
      <c r="G5" s="61">
        <v>-130276</v>
      </c>
      <c r="H5" s="61">
        <v>-1758727</v>
      </c>
      <c r="I5" s="56" t="s">
        <v>11</v>
      </c>
      <c r="J5" s="59" t="s">
        <v>27</v>
      </c>
    </row>
    <row r="6" spans="1:10" ht="16.5" x14ac:dyDescent="0.25">
      <c r="A6" s="54"/>
      <c r="B6" s="55"/>
      <c r="C6" s="55"/>
      <c r="D6" s="56"/>
      <c r="E6" s="61"/>
      <c r="F6" s="58"/>
      <c r="G6" s="61"/>
      <c r="H6" s="61"/>
      <c r="I6" s="56"/>
      <c r="J6" s="59"/>
    </row>
    <row r="7" spans="1:10" ht="16.5" x14ac:dyDescent="0.25">
      <c r="A7" s="54"/>
      <c r="B7" s="55"/>
      <c r="C7" s="55"/>
      <c r="D7" s="56"/>
      <c r="E7" s="62"/>
      <c r="F7" s="60"/>
      <c r="G7" s="56"/>
      <c r="H7" s="56"/>
      <c r="I7" s="56"/>
      <c r="J7" s="56"/>
    </row>
    <row r="8" spans="1:10" ht="16.5" x14ac:dyDescent="0.25">
      <c r="A8" s="54"/>
      <c r="B8" s="55"/>
      <c r="C8" s="55"/>
      <c r="D8" s="56"/>
      <c r="E8" s="61"/>
      <c r="F8" s="58"/>
      <c r="G8" s="61"/>
      <c r="H8" s="61"/>
      <c r="I8" s="56"/>
      <c r="J8" s="59"/>
    </row>
    <row r="9" spans="1:10" ht="16.5" x14ac:dyDescent="0.25">
      <c r="A9" s="54"/>
      <c r="B9" s="55"/>
      <c r="C9" s="55"/>
      <c r="D9" s="56"/>
      <c r="E9" s="62"/>
      <c r="F9" s="60"/>
      <c r="G9" s="56"/>
      <c r="H9" s="56"/>
      <c r="I9" s="56"/>
      <c r="J9" s="56"/>
    </row>
    <row r="10" spans="1:10" ht="16.5" x14ac:dyDescent="0.25">
      <c r="A10" s="54"/>
      <c r="B10" s="55"/>
      <c r="C10" s="55"/>
      <c r="D10" s="56"/>
      <c r="E10" s="61"/>
      <c r="F10" s="58"/>
      <c r="G10" s="61"/>
      <c r="H10" s="61"/>
      <c r="I10" s="56"/>
      <c r="J10" s="59"/>
    </row>
    <row r="11" spans="1:10" ht="16.5" x14ac:dyDescent="0.25">
      <c r="A11" s="54"/>
      <c r="B11" s="55"/>
      <c r="C11" s="55"/>
      <c r="D11" s="56"/>
      <c r="E11" s="62"/>
      <c r="F11" s="60"/>
      <c r="G11" s="56"/>
      <c r="H11" s="56"/>
      <c r="I11" s="56"/>
      <c r="J11" s="56"/>
    </row>
    <row r="12" spans="1:10" ht="16.5" x14ac:dyDescent="0.25">
      <c r="A12" s="54"/>
      <c r="B12" s="55"/>
      <c r="C12" s="55"/>
      <c r="D12" s="56"/>
      <c r="E12" s="61"/>
      <c r="F12" s="58"/>
      <c r="G12" s="61"/>
      <c r="H12" s="61"/>
      <c r="I12" s="56"/>
      <c r="J12" s="59"/>
    </row>
    <row r="13" spans="1:10" ht="16.5" x14ac:dyDescent="0.25">
      <c r="A13" s="54"/>
      <c r="B13" s="55"/>
      <c r="C13" s="55"/>
      <c r="D13" s="56"/>
      <c r="E13" s="62"/>
      <c r="F13" s="60"/>
      <c r="G13" s="56"/>
      <c r="H13" s="56"/>
      <c r="I13" s="56"/>
      <c r="J13" s="56"/>
    </row>
    <row r="14" spans="1:10" ht="16.5" x14ac:dyDescent="0.25">
      <c r="A14" s="54"/>
      <c r="B14" s="55"/>
      <c r="C14" s="55"/>
      <c r="D14" s="56"/>
      <c r="E14" s="61"/>
      <c r="F14" s="58"/>
      <c r="G14" s="61"/>
      <c r="H14" s="61"/>
      <c r="I14" s="56"/>
      <c r="J14" s="59"/>
    </row>
    <row r="15" spans="1:10" ht="16.5" x14ac:dyDescent="0.25">
      <c r="A15" s="54"/>
      <c r="B15" s="55"/>
      <c r="C15" s="55"/>
      <c r="D15" s="56"/>
      <c r="E15" s="62"/>
      <c r="F15" s="60"/>
      <c r="G15" s="56"/>
      <c r="H15" s="56"/>
      <c r="I15" s="56"/>
      <c r="J15" s="5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workbookViewId="0">
      <selection activeCell="H2" sqref="H2:H13"/>
    </sheetView>
  </sheetViews>
  <sheetFormatPr defaultRowHeight="15" x14ac:dyDescent="0.25"/>
  <cols>
    <col min="1" max="1" width="12" customWidth="1"/>
    <col min="2" max="2" width="11.42578125" customWidth="1"/>
    <col min="3" max="3" width="9.140625" style="39"/>
    <col min="4" max="4" width="40.7109375" bestFit="1" customWidth="1"/>
    <col min="5" max="5" width="13.28515625" bestFit="1" customWidth="1"/>
    <col min="7" max="7" width="11.5703125" bestFit="1" customWidth="1"/>
    <col min="8" max="8" width="13.28515625" bestFit="1" customWidth="1"/>
    <col min="9" max="9" width="40.85546875" customWidth="1"/>
    <col min="10" max="10" width="16.5703125" customWidth="1"/>
  </cols>
  <sheetData>
    <row r="1" spans="1:10" ht="31.5" x14ac:dyDescent="0.25">
      <c r="A1" s="29" t="s">
        <v>1</v>
      </c>
      <c r="B1" s="31" t="s">
        <v>2</v>
      </c>
      <c r="C1" s="31" t="s">
        <v>20</v>
      </c>
      <c r="D1" s="31" t="s">
        <v>16</v>
      </c>
      <c r="E1" s="32" t="s">
        <v>21</v>
      </c>
      <c r="F1" s="31" t="s">
        <v>22</v>
      </c>
      <c r="G1" s="32" t="s">
        <v>0</v>
      </c>
      <c r="H1" s="32" t="s">
        <v>23</v>
      </c>
      <c r="I1" s="31" t="s">
        <v>24</v>
      </c>
      <c r="J1" s="31" t="s">
        <v>25</v>
      </c>
    </row>
    <row r="2" spans="1:10" x14ac:dyDescent="0.25">
      <c r="A2" s="42">
        <v>46115</v>
      </c>
      <c r="B2" s="43" t="s">
        <v>61</v>
      </c>
      <c r="C2" s="38" t="s">
        <v>43</v>
      </c>
      <c r="D2" s="40" t="s">
        <v>64</v>
      </c>
      <c r="E2" s="44">
        <v>3446215</v>
      </c>
      <c r="F2" s="41">
        <v>0.08</v>
      </c>
      <c r="G2" s="44">
        <f>E2*F2</f>
        <v>275697.2</v>
      </c>
      <c r="H2" s="44">
        <f>E2+G2</f>
        <v>3721912.2</v>
      </c>
      <c r="I2" s="40" t="s">
        <v>11</v>
      </c>
      <c r="J2" s="43" t="s">
        <v>27</v>
      </c>
    </row>
    <row r="3" spans="1:10" x14ac:dyDescent="0.25">
      <c r="A3" s="42">
        <v>46127</v>
      </c>
      <c r="B3" s="43" t="s">
        <v>62</v>
      </c>
      <c r="C3" s="38" t="s">
        <v>43</v>
      </c>
      <c r="D3" s="40" t="s">
        <v>65</v>
      </c>
      <c r="E3" s="44">
        <v>2183985</v>
      </c>
      <c r="F3" s="41">
        <v>0.08</v>
      </c>
      <c r="G3" s="44">
        <f t="shared" ref="G3:G6" si="0">E3*F3</f>
        <v>174718.80000000002</v>
      </c>
      <c r="H3" s="44">
        <f t="shared" ref="H3:H12" si="1">E3+G3</f>
        <v>2358703.7999999998</v>
      </c>
      <c r="I3" s="40" t="s">
        <v>11</v>
      </c>
      <c r="J3" s="43" t="s">
        <v>27</v>
      </c>
    </row>
    <row r="4" spans="1:10" x14ac:dyDescent="0.25">
      <c r="A4" s="42">
        <v>46141</v>
      </c>
      <c r="B4" s="43" t="s">
        <v>63</v>
      </c>
      <c r="C4" s="38" t="s">
        <v>43</v>
      </c>
      <c r="D4" s="40" t="s">
        <v>66</v>
      </c>
      <c r="E4" s="44">
        <v>2784557</v>
      </c>
      <c r="F4" s="41">
        <v>0.08</v>
      </c>
      <c r="G4" s="44">
        <f t="shared" si="0"/>
        <v>222764.56</v>
      </c>
      <c r="H4" s="44">
        <f t="shared" si="1"/>
        <v>3007321.56</v>
      </c>
      <c r="I4" s="40" t="s">
        <v>11</v>
      </c>
      <c r="J4" s="43" t="s">
        <v>27</v>
      </c>
    </row>
    <row r="5" spans="1:10" x14ac:dyDescent="0.25">
      <c r="A5" s="50">
        <v>46132</v>
      </c>
      <c r="B5" s="43" t="s">
        <v>67</v>
      </c>
      <c r="C5" s="38" t="s">
        <v>43</v>
      </c>
      <c r="D5" t="s">
        <v>69</v>
      </c>
      <c r="E5" s="45">
        <v>-479468</v>
      </c>
      <c r="F5" s="41">
        <v>0.08</v>
      </c>
      <c r="G5" s="46">
        <f t="shared" si="0"/>
        <v>-38357.440000000002</v>
      </c>
      <c r="H5" s="46">
        <f t="shared" si="1"/>
        <v>-517825.44</v>
      </c>
      <c r="I5" s="40" t="s">
        <v>11</v>
      </c>
      <c r="J5" s="43" t="s">
        <v>27</v>
      </c>
    </row>
    <row r="6" spans="1:10" x14ac:dyDescent="0.25">
      <c r="A6" s="50">
        <v>46132</v>
      </c>
      <c r="B6" s="43" t="s">
        <v>68</v>
      </c>
      <c r="C6" s="38" t="s">
        <v>43</v>
      </c>
      <c r="D6" t="s">
        <v>69</v>
      </c>
      <c r="E6" s="45">
        <v>-666067</v>
      </c>
      <c r="F6" s="41">
        <v>0.08</v>
      </c>
      <c r="G6" s="46">
        <f t="shared" si="0"/>
        <v>-53285.36</v>
      </c>
      <c r="H6" s="46">
        <f t="shared" si="1"/>
        <v>-719352.36</v>
      </c>
      <c r="I6" s="40" t="s">
        <v>11</v>
      </c>
      <c r="J6" s="43" t="s">
        <v>27</v>
      </c>
    </row>
    <row r="7" spans="1:10" x14ac:dyDescent="0.25">
      <c r="A7" s="50">
        <v>46136</v>
      </c>
      <c r="B7" s="43" t="s">
        <v>70</v>
      </c>
      <c r="D7" t="s">
        <v>71</v>
      </c>
      <c r="E7" s="45">
        <v>-548730</v>
      </c>
      <c r="F7" s="41">
        <v>0.08</v>
      </c>
      <c r="G7" s="45">
        <f>E7*F7</f>
        <v>-43898.400000000001</v>
      </c>
      <c r="H7" s="45">
        <f t="shared" si="1"/>
        <v>-592628.4</v>
      </c>
      <c r="I7" s="40" t="s">
        <v>11</v>
      </c>
      <c r="J7" s="43" t="s">
        <v>27</v>
      </c>
    </row>
    <row r="8" spans="1:10" x14ac:dyDescent="0.25">
      <c r="A8" s="50">
        <v>46136</v>
      </c>
      <c r="B8" s="43" t="s">
        <v>70</v>
      </c>
      <c r="D8" t="s">
        <v>72</v>
      </c>
      <c r="E8" s="45">
        <v>-274365</v>
      </c>
      <c r="F8" s="41">
        <v>0.08</v>
      </c>
      <c r="G8" s="45">
        <f t="shared" ref="G8:G12" si="2">E8*F8</f>
        <v>-21949.200000000001</v>
      </c>
      <c r="H8" s="45">
        <f t="shared" si="1"/>
        <v>-296314.2</v>
      </c>
      <c r="I8" s="40" t="s">
        <v>11</v>
      </c>
      <c r="J8" s="43" t="s">
        <v>27</v>
      </c>
    </row>
    <row r="9" spans="1:10" x14ac:dyDescent="0.25">
      <c r="A9" s="50">
        <v>46136</v>
      </c>
      <c r="B9" s="43" t="s">
        <v>70</v>
      </c>
      <c r="D9" t="s">
        <v>73</v>
      </c>
      <c r="E9" s="45">
        <v>-274365</v>
      </c>
      <c r="F9" s="41">
        <v>0.08</v>
      </c>
      <c r="G9" s="45">
        <f t="shared" si="2"/>
        <v>-21949.200000000001</v>
      </c>
      <c r="H9" s="45">
        <f t="shared" si="1"/>
        <v>-296314.2</v>
      </c>
      <c r="I9" s="40" t="s">
        <v>11</v>
      </c>
      <c r="J9" s="43" t="s">
        <v>27</v>
      </c>
    </row>
    <row r="10" spans="1:10" x14ac:dyDescent="0.25">
      <c r="A10" s="50">
        <v>46136</v>
      </c>
      <c r="B10" s="43" t="s">
        <v>70</v>
      </c>
      <c r="D10" t="s">
        <v>74</v>
      </c>
      <c r="E10" s="45">
        <v>-411548</v>
      </c>
      <c r="F10" s="41">
        <v>0.08</v>
      </c>
      <c r="G10" s="45">
        <f t="shared" si="2"/>
        <v>-32923.840000000004</v>
      </c>
      <c r="H10" s="45">
        <f t="shared" si="1"/>
        <v>-444471.84</v>
      </c>
      <c r="I10" s="40" t="s">
        <v>11</v>
      </c>
      <c r="J10" s="43" t="s">
        <v>27</v>
      </c>
    </row>
    <row r="11" spans="1:10" x14ac:dyDescent="0.25">
      <c r="A11" s="50">
        <v>46136</v>
      </c>
      <c r="B11" s="43" t="s">
        <v>70</v>
      </c>
      <c r="D11" t="s">
        <v>75</v>
      </c>
      <c r="E11" s="45">
        <v>-274365</v>
      </c>
      <c r="F11" s="41">
        <v>0.08</v>
      </c>
      <c r="G11" s="45">
        <f t="shared" si="2"/>
        <v>-21949.200000000001</v>
      </c>
      <c r="H11" s="45">
        <f t="shared" si="1"/>
        <v>-296314.2</v>
      </c>
      <c r="I11" s="40" t="s">
        <v>11</v>
      </c>
      <c r="J11" s="43" t="s">
        <v>27</v>
      </c>
    </row>
    <row r="12" spans="1:10" x14ac:dyDescent="0.25">
      <c r="A12" s="50">
        <v>46136</v>
      </c>
      <c r="B12" s="43" t="s">
        <v>70</v>
      </c>
      <c r="D12" t="s">
        <v>76</v>
      </c>
      <c r="E12" s="45">
        <v>-342956</v>
      </c>
      <c r="F12" s="41">
        <v>0.08</v>
      </c>
      <c r="G12" s="45">
        <f t="shared" si="2"/>
        <v>-27436.48</v>
      </c>
      <c r="H12" s="45">
        <f t="shared" si="1"/>
        <v>-370392.48</v>
      </c>
      <c r="I12" s="40" t="s">
        <v>11</v>
      </c>
      <c r="J12" s="43" t="s">
        <v>27</v>
      </c>
    </row>
  </sheetData>
  <pageMargins left="0.7" right="0.7" top="0.75" bottom="0.75" header="0.3" footer="0.3"/>
  <ignoredErrors>
    <ignoredError sqref="B2:B7 B8:B1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workbookViewId="0">
      <selection activeCell="I27" sqref="I27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8.7109375" bestFit="1" customWidth="1"/>
    <col min="5" max="5" width="9.5703125" bestFit="1" customWidth="1"/>
    <col min="6" max="6" width="7.85546875" bestFit="1" customWidth="1"/>
    <col min="7" max="7" width="8.28515625" bestFit="1" customWidth="1"/>
    <col min="8" max="8" width="9.5703125" bestFit="1" customWidth="1"/>
    <col min="9" max="9" width="26.42578125" bestFit="1" customWidth="1"/>
    <col min="10" max="10" width="12.5703125" bestFit="1" customWidth="1"/>
  </cols>
  <sheetData>
    <row r="1" spans="1:10" ht="42" x14ac:dyDescent="0.25">
      <c r="A1" s="29" t="s">
        <v>1</v>
      </c>
      <c r="B1" s="31" t="s">
        <v>2</v>
      </c>
      <c r="C1" s="31" t="s">
        <v>20</v>
      </c>
      <c r="D1" s="31" t="s">
        <v>16</v>
      </c>
      <c r="E1" s="32" t="s">
        <v>21</v>
      </c>
      <c r="F1" s="31" t="s">
        <v>22</v>
      </c>
      <c r="G1" s="32" t="s">
        <v>0</v>
      </c>
      <c r="H1" s="32" t="s">
        <v>23</v>
      </c>
      <c r="I1" s="31" t="s">
        <v>24</v>
      </c>
      <c r="J1" s="31" t="s">
        <v>25</v>
      </c>
    </row>
    <row r="2" spans="1:10" x14ac:dyDescent="0.25">
      <c r="A2" s="33">
        <v>46085</v>
      </c>
      <c r="B2" s="34" t="s">
        <v>57</v>
      </c>
      <c r="C2" s="34" t="s">
        <v>43</v>
      </c>
      <c r="D2" s="34" t="s">
        <v>59</v>
      </c>
      <c r="E2" s="35">
        <v>1901035</v>
      </c>
      <c r="F2" s="36" t="s">
        <v>26</v>
      </c>
      <c r="G2" s="35">
        <v>152083</v>
      </c>
      <c r="H2" s="35">
        <f>+E2+G2</f>
        <v>2053118</v>
      </c>
      <c r="I2" s="34" t="s">
        <v>11</v>
      </c>
      <c r="J2" s="34" t="s">
        <v>27</v>
      </c>
    </row>
    <row r="3" spans="1:10" x14ac:dyDescent="0.25">
      <c r="A3" s="33">
        <v>46099</v>
      </c>
      <c r="B3" s="37" t="s">
        <v>58</v>
      </c>
      <c r="C3" s="34" t="s">
        <v>43</v>
      </c>
      <c r="D3" s="34" t="s">
        <v>60</v>
      </c>
      <c r="E3" s="35">
        <v>2773820</v>
      </c>
      <c r="F3" s="36" t="s">
        <v>26</v>
      </c>
      <c r="G3" s="35">
        <v>221906</v>
      </c>
      <c r="H3" s="35">
        <f>+E3+G3</f>
        <v>2995726</v>
      </c>
      <c r="I3" s="34" t="s">
        <v>11</v>
      </c>
      <c r="J3" s="34" t="s">
        <v>27</v>
      </c>
    </row>
    <row r="4" spans="1:10" x14ac:dyDescent="0.25">
      <c r="H4" s="35">
        <f>SUM(H2:H3)</f>
        <v>5048844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"/>
  <sheetViews>
    <sheetView workbookViewId="0"/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8.7109375" bestFit="1" customWidth="1"/>
    <col min="5" max="5" width="9.5703125" bestFit="1" customWidth="1"/>
    <col min="6" max="6" width="7.85546875" bestFit="1" customWidth="1"/>
    <col min="7" max="7" width="8.28515625" bestFit="1" customWidth="1"/>
    <col min="8" max="8" width="9.5703125" bestFit="1" customWidth="1"/>
    <col min="9" max="9" width="26.42578125" bestFit="1" customWidth="1"/>
    <col min="10" max="10" width="12.5703125" bestFit="1" customWidth="1"/>
  </cols>
  <sheetData>
    <row r="1" spans="1:10" ht="42" x14ac:dyDescent="0.25">
      <c r="A1" s="29" t="s">
        <v>1</v>
      </c>
      <c r="B1" s="31" t="s">
        <v>2</v>
      </c>
      <c r="C1" s="31" t="s">
        <v>20</v>
      </c>
      <c r="D1" s="31" t="s">
        <v>16</v>
      </c>
      <c r="E1" s="32" t="s">
        <v>21</v>
      </c>
      <c r="F1" s="31" t="s">
        <v>22</v>
      </c>
      <c r="G1" s="32" t="s">
        <v>0</v>
      </c>
      <c r="H1" s="32" t="s">
        <v>23</v>
      </c>
      <c r="I1" s="31" t="s">
        <v>24</v>
      </c>
      <c r="J1" s="31" t="s">
        <v>25</v>
      </c>
    </row>
    <row r="2" spans="1:10" x14ac:dyDescent="0.25">
      <c r="A2" s="33">
        <v>46059</v>
      </c>
      <c r="B2" s="34" t="s">
        <v>50</v>
      </c>
      <c r="C2" s="34" t="s">
        <v>43</v>
      </c>
      <c r="D2" s="34" t="s">
        <v>54</v>
      </c>
      <c r="E2" s="35">
        <v>10870120</v>
      </c>
      <c r="F2" s="36" t="s">
        <v>26</v>
      </c>
      <c r="G2" s="35">
        <v>869610</v>
      </c>
      <c r="H2" s="35">
        <f>+E2+G2</f>
        <v>11739730</v>
      </c>
      <c r="I2" s="34" t="s">
        <v>11</v>
      </c>
      <c r="J2" s="34" t="s">
        <v>27</v>
      </c>
    </row>
    <row r="3" spans="1:10" x14ac:dyDescent="0.25">
      <c r="A3" s="33">
        <v>46064</v>
      </c>
      <c r="B3" s="37" t="s">
        <v>51</v>
      </c>
      <c r="C3" s="34" t="s">
        <v>43</v>
      </c>
      <c r="D3" s="34" t="s">
        <v>55</v>
      </c>
      <c r="E3" s="35">
        <v>920610</v>
      </c>
      <c r="F3" s="36" t="s">
        <v>26</v>
      </c>
      <c r="G3" s="35">
        <v>73649</v>
      </c>
      <c r="H3" s="35">
        <f>+E3+G3</f>
        <v>994259</v>
      </c>
      <c r="I3" s="34" t="s">
        <v>11</v>
      </c>
      <c r="J3" s="34" t="s">
        <v>27</v>
      </c>
    </row>
    <row r="4" spans="1:10" x14ac:dyDescent="0.25">
      <c r="A4" s="33">
        <v>46080</v>
      </c>
      <c r="B4" s="34" t="s">
        <v>52</v>
      </c>
      <c r="C4" s="34" t="s">
        <v>43</v>
      </c>
      <c r="D4" s="34" t="s">
        <v>56</v>
      </c>
      <c r="E4" s="35">
        <v>3115910</v>
      </c>
      <c r="F4" s="36" t="s">
        <v>26</v>
      </c>
      <c r="G4" s="35">
        <v>249273</v>
      </c>
      <c r="H4" s="35">
        <f t="shared" ref="H4:H5" si="0">+E4+G4</f>
        <v>3365183</v>
      </c>
      <c r="I4" s="34" t="s">
        <v>11</v>
      </c>
      <c r="J4" s="34" t="s">
        <v>27</v>
      </c>
    </row>
    <row r="5" spans="1:10" x14ac:dyDescent="0.25">
      <c r="A5" s="33">
        <v>46080</v>
      </c>
      <c r="B5" s="34" t="s">
        <v>53</v>
      </c>
      <c r="C5" s="34" t="s">
        <v>47</v>
      </c>
      <c r="D5" s="34" t="s">
        <v>49</v>
      </c>
      <c r="E5" s="35">
        <v>-212306</v>
      </c>
      <c r="F5" s="36" t="s">
        <v>26</v>
      </c>
      <c r="G5" s="35">
        <v>-16984</v>
      </c>
      <c r="H5" s="35">
        <f t="shared" si="0"/>
        <v>-229290</v>
      </c>
      <c r="I5" s="34" t="s">
        <v>11</v>
      </c>
      <c r="J5" s="34" t="s">
        <v>27</v>
      </c>
    </row>
    <row r="6" spans="1:10" x14ac:dyDescent="0.25">
      <c r="H6" s="35">
        <f>SUM(H2:H5)</f>
        <v>15869882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selection activeCell="E5" sqref="E5:H5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8.7109375" bestFit="1" customWidth="1"/>
    <col min="5" max="5" width="9.5703125" bestFit="1" customWidth="1"/>
    <col min="6" max="6" width="7.85546875" bestFit="1" customWidth="1"/>
    <col min="7" max="7" width="8.28515625" bestFit="1" customWidth="1"/>
    <col min="8" max="8" width="9.5703125" bestFit="1" customWidth="1"/>
    <col min="9" max="9" width="26.42578125" bestFit="1" customWidth="1"/>
    <col min="10" max="10" width="12.5703125" bestFit="1" customWidth="1"/>
  </cols>
  <sheetData>
    <row r="1" spans="1:10" ht="42" x14ac:dyDescent="0.25">
      <c r="A1" s="29" t="s">
        <v>1</v>
      </c>
      <c r="B1" s="31" t="s">
        <v>2</v>
      </c>
      <c r="C1" s="31" t="s">
        <v>20</v>
      </c>
      <c r="D1" s="31" t="s">
        <v>16</v>
      </c>
      <c r="E1" s="32" t="s">
        <v>21</v>
      </c>
      <c r="F1" s="31" t="s">
        <v>22</v>
      </c>
      <c r="G1" s="32" t="s">
        <v>0</v>
      </c>
      <c r="H1" s="32" t="s">
        <v>23</v>
      </c>
      <c r="I1" s="31" t="s">
        <v>24</v>
      </c>
      <c r="J1" s="31" t="s">
        <v>25</v>
      </c>
    </row>
    <row r="2" spans="1:10" x14ac:dyDescent="0.25">
      <c r="A2" s="33">
        <v>46029</v>
      </c>
      <c r="B2" s="34" t="s">
        <v>40</v>
      </c>
      <c r="C2" s="34" t="s">
        <v>43</v>
      </c>
      <c r="D2" s="34" t="s">
        <v>44</v>
      </c>
      <c r="E2" s="35">
        <v>2746055</v>
      </c>
      <c r="F2" s="36" t="s">
        <v>26</v>
      </c>
      <c r="G2" s="35">
        <v>219684</v>
      </c>
      <c r="H2" s="35">
        <f>+E2+G2</f>
        <v>2965739</v>
      </c>
      <c r="I2" s="34" t="s">
        <v>11</v>
      </c>
      <c r="J2" s="34" t="s">
        <v>27</v>
      </c>
    </row>
    <row r="3" spans="1:10" x14ac:dyDescent="0.25">
      <c r="A3" s="33">
        <v>46031</v>
      </c>
      <c r="B3" s="37" t="s">
        <v>48</v>
      </c>
      <c r="C3" s="34" t="s">
        <v>47</v>
      </c>
      <c r="D3" s="34" t="s">
        <v>49</v>
      </c>
      <c r="E3" s="35">
        <v>-435558</v>
      </c>
      <c r="F3" s="36" t="s">
        <v>26</v>
      </c>
      <c r="G3" s="35">
        <v>-34845</v>
      </c>
      <c r="H3" s="35">
        <f>+E3+G3</f>
        <v>-470403</v>
      </c>
      <c r="I3" s="34" t="s">
        <v>11</v>
      </c>
      <c r="J3" s="34" t="s">
        <v>27</v>
      </c>
    </row>
    <row r="4" spans="1:10" x14ac:dyDescent="0.25">
      <c r="A4" s="33">
        <v>46043</v>
      </c>
      <c r="B4" s="34" t="s">
        <v>41</v>
      </c>
      <c r="C4" s="34" t="s">
        <v>43</v>
      </c>
      <c r="D4" s="34" t="s">
        <v>45</v>
      </c>
      <c r="E4" s="35">
        <v>5756820</v>
      </c>
      <c r="F4" s="36" t="s">
        <v>26</v>
      </c>
      <c r="G4" s="35">
        <v>460546</v>
      </c>
      <c r="H4" s="35">
        <f t="shared" ref="H4:H5" si="0">+E4+G4</f>
        <v>6217366</v>
      </c>
      <c r="I4" s="34" t="s">
        <v>11</v>
      </c>
      <c r="J4" s="34" t="s">
        <v>27</v>
      </c>
    </row>
    <row r="5" spans="1:10" x14ac:dyDescent="0.25">
      <c r="A5" s="33">
        <v>46048</v>
      </c>
      <c r="B5" s="34" t="s">
        <v>42</v>
      </c>
      <c r="C5" s="34" t="s">
        <v>47</v>
      </c>
      <c r="D5" s="34" t="s">
        <v>46</v>
      </c>
      <c r="E5" s="35">
        <v>-647903</v>
      </c>
      <c r="F5" s="36" t="s">
        <v>26</v>
      </c>
      <c r="G5" s="35">
        <v>-51832</v>
      </c>
      <c r="H5" s="35">
        <f t="shared" si="0"/>
        <v>-699735</v>
      </c>
      <c r="I5" s="34" t="s">
        <v>11</v>
      </c>
      <c r="J5" s="34" t="s">
        <v>27</v>
      </c>
    </row>
    <row r="6" spans="1:10" x14ac:dyDescent="0.25">
      <c r="H6" s="35">
        <f>SUM(H2:H5)</f>
        <v>8012967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Tổng Hợp</vt:lpstr>
      <vt:lpstr>CÔNG NỢ</vt:lpstr>
      <vt:lpstr>CHI TIẾT</vt:lpstr>
      <vt:lpstr>T08</vt:lpstr>
      <vt:lpstr>T07</vt:lpstr>
      <vt:lpstr>T06</vt:lpstr>
      <vt:lpstr>T05</vt:lpstr>
      <vt:lpstr>T04</vt:lpstr>
      <vt:lpstr>T03</vt:lpstr>
      <vt:lpstr>T02</vt:lpstr>
      <vt:lpstr>T01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2023-02-23T02:33:27Z</dcterms:created>
  <dcterms:modified xsi:type="dcterms:W3CDTF">2026-09-17T04:16:35Z</dcterms:modified>
</cp:coreProperties>
</file>