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MAYCHUDELL\PKT - Copy 2\HÀ\EB\"/>
    </mc:Choice>
  </mc:AlternateContent>
  <xr:revisionPtr revIDLastSave="0" documentId="13_ncr:1_{38E139A1-3903-4FBB-908E-C3B9E475C9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IÊN BẢN ĐỐI CHIẾU" sheetId="1" r:id="rId1"/>
    <sheet name="ĐỌC SỐ" sheetId="5" state="hidden" r:id="rId2"/>
    <sheet name="CHI TIẾT BÁN HÀNG" sheetId="2" r:id="rId3"/>
  </sheets>
  <definedNames>
    <definedName name="_xlnm._FilterDatabase" localSheetId="2" hidden="1">'CHI TIẾT BÁN HÀNG'!$A$4:$I$60</definedName>
    <definedName name="_xlnm.Print_Titles" localSheetId="2">'CHI TIẾT BÁN HÀNG'!$4:$4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4" i="2" l="1"/>
  <c r="F61" i="2"/>
  <c r="H61" i="2" l="1"/>
  <c r="I61" i="2"/>
  <c r="A21" i="1" s="1"/>
  <c r="B3" i="5" l="1"/>
  <c r="C8" i="5" l="1"/>
  <c r="I8" i="5" s="1" a="1"/>
  <c r="K8" i="5" s="1"/>
  <c r="G8" i="5"/>
  <c r="C9" i="5"/>
  <c r="G9" i="5"/>
  <c r="C10" i="5"/>
  <c r="G10" i="5"/>
  <c r="C11" i="5"/>
  <c r="G11" i="5"/>
  <c r="C12" i="5"/>
  <c r="G12" i="5"/>
  <c r="D8" i="5" l="1"/>
  <c r="H8" i="5" s="1" a="1"/>
  <c r="E8" i="5"/>
  <c r="F8" i="5"/>
  <c r="J8" i="5" s="1" a="1"/>
  <c r="D9" i="5"/>
  <c r="H9" i="5" s="1" a="1"/>
  <c r="E9" i="5"/>
  <c r="F9" i="5"/>
  <c r="D10" i="5"/>
  <c r="H10" i="5" s="1" a="1"/>
  <c r="E10" i="5"/>
  <c r="F10" i="5"/>
  <c r="D11" i="5"/>
  <c r="H11" i="5" s="1" a="1"/>
  <c r="E11" i="5"/>
  <c r="F11" i="5"/>
  <c r="D12" i="5"/>
  <c r="H12" i="5" s="1" a="1"/>
  <c r="E12" i="5"/>
  <c r="F12" i="5"/>
  <c r="J12" i="5" l="1" a="1"/>
  <c r="J12" i="5" s="1"/>
  <c r="J10" i="5" a="1"/>
  <c r="J10" i="5" s="1"/>
  <c r="J11" i="5" a="1"/>
  <c r="J11" i="5" s="1"/>
  <c r="J9" i="5" a="1"/>
  <c r="J9" i="5" s="1"/>
  <c r="H12" i="5"/>
  <c r="I12" i="5" s="1" a="1"/>
  <c r="I12" i="5" s="1"/>
  <c r="H11" i="5"/>
  <c r="I11" i="5" s="1" a="1"/>
  <c r="I11" i="5" s="1"/>
  <c r="H10" i="5"/>
  <c r="I10" i="5" s="1" a="1"/>
  <c r="I10" i="5" s="1"/>
  <c r="H9" i="5"/>
  <c r="I9" i="5" s="1" a="1"/>
  <c r="J8" i="5"/>
  <c r="I8" i="5"/>
  <c r="H8" i="5"/>
  <c r="K10" i="5" l="1"/>
  <c r="K11" i="5"/>
  <c r="K12" i="5"/>
  <c r="I9" i="5"/>
  <c r="K9" i="5" s="1"/>
  <c r="B14" i="5" l="1"/>
  <c r="B4" i="5" s="1"/>
  <c r="A2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</authors>
  <commentList>
    <comment ref="B3" authorId="0" shapeId="0" xr:uid="{20FD1932-B62E-4E47-A2D2-D2358589CDAC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Ô nhập liệu: đang liên kết tới tổng tiền thanh toán 'CHI TIẾT BÁN HÀNG'!I1303. Có thể gõ đè một số bất kỳ để đọc số đó.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<sst xmlns="http://schemas.openxmlformats.org/spreadsheetml/2006/main" count="239" uniqueCount="182">
  <si>
    <t>CÔNG TY TNHH MTV</t>
  </si>
  <si>
    <t>CỘNG HÒA XÃ HỘI CHỦ NGHĨA VIỆT NAM</t>
  </si>
  <si>
    <t>TM VÀ DV NGỌC THƠM</t>
  </si>
  <si>
    <t>Độc lập - Tự do  - Hạnh phúc</t>
  </si>
  <si>
    <t>BIÊN BẢN ĐỐI CHIẾU VÀ XÁC NHẬN CÔNG NỢ</t>
  </si>
  <si>
    <t>BÊN A (BÊN BÁN): CÔNG TY TNHH MỘT THÀNH VIÊN THƯƠNG MẠI VÀ DỊCH VỤ NGỌC THƠM</t>
  </si>
  <si>
    <t>Địa chỉ: 12/14/18 Đường 49, Khu phố 69, Phường Hiệp Bình, Thành phố Hồ Chí Minh, Việt Nam</t>
  </si>
  <si>
    <t>Mã số thuế: 0309391503</t>
  </si>
  <si>
    <t>Đại diện (Ông): Nguyễn Bảo Thạch</t>
  </si>
  <si>
    <t>Chức vụ: Phó Giám đốc</t>
  </si>
  <si>
    <t>Đại diện (Ông/Bà):</t>
  </si>
  <si>
    <t xml:space="preserve">Chức vụ: ……………………………..  </t>
  </si>
  <si>
    <t>XÁC NHẬN CỦA BÊN B:</t>
  </si>
  <si>
    <t>Chi tiết các khoản chênh lệch như sau:</t>
  </si>
  <si>
    <t>(đính kèm Bảng kê chi tiết nếu không đủ chỗ trống để trình bày chi tiết)</t>
  </si>
  <si>
    <t>Biên bản được lập thành 02 (hai) bản, mỗi bên giữ 01 (một) bản, có giá trị pháp lý như nhau.</t>
  </si>
  <si>
    <t>ĐẠI DIỆN BÊN A</t>
  </si>
  <si>
    <t>ĐẠI DIỆN BÊN B</t>
  </si>
  <si>
    <t>(Ký, ghi rõ họ tên)</t>
  </si>
  <si>
    <t>CHI TIẾT BÁN HÀNG</t>
  </si>
  <si>
    <t>STT</t>
  </si>
  <si>
    <t>Ngày chứng từ</t>
  </si>
  <si>
    <t>Số hóa đơn</t>
  </si>
  <si>
    <t>Khách hàng</t>
  </si>
  <si>
    <t>Diễn giải</t>
  </si>
  <si>
    <t>Tổng tiền hàng</t>
  </si>
  <si>
    <t>Tiền thuế GTGT</t>
  </si>
  <si>
    <t>Tổng tiền thanh toán</t>
  </si>
  <si>
    <t>TỔNG CỘNG</t>
  </si>
  <si>
    <t>Thuế suất</t>
  </si>
  <si>
    <t>CÔNG CỤ ĐỌC SỐ TIỀN THÀNH CHỮ (VNĐ)</t>
  </si>
  <si>
    <t>Số tiền cần đọc:</t>
  </si>
  <si>
    <t>Kết quả bằng chữ:</t>
  </si>
  <si>
    <t>BẢNG TÁCH NHÓM &amp; GHÉP CHỮ (mỗi nhóm 3 chữ số)</t>
  </si>
  <si>
    <t>Bậc</t>
  </si>
  <si>
    <t>Hệ số chia</t>
  </si>
  <si>
    <t>Giá trị nhóm</t>
  </si>
  <si>
    <t>Hàng trăm</t>
  </si>
  <si>
    <t>Hàng chục</t>
  </si>
  <si>
    <t>Hàng đơn vị</t>
  </si>
  <si>
    <t>Là nhóm đầu?</t>
  </si>
  <si>
    <t>Chữ hàng trăm</t>
  </si>
  <si>
    <t>Chữ hàng chục</t>
  </si>
  <si>
    <t>Chữ hàng đơn vị</t>
  </si>
  <si>
    <t>Cụm chữ của nhóm</t>
  </si>
  <si>
    <t>Chữ số</t>
  </si>
  <si>
    <t>Cách đọc</t>
  </si>
  <si>
    <t>không</t>
  </si>
  <si>
    <t>một</t>
  </si>
  <si>
    <t>hai</t>
  </si>
  <si>
    <t>ba</t>
  </si>
  <si>
    <t>bốn</t>
  </si>
  <si>
    <t>năm</t>
  </si>
  <si>
    <t>sáu</t>
  </si>
  <si>
    <t>bảy</t>
  </si>
  <si>
    <t>tám</t>
  </si>
  <si>
    <t>chín</t>
  </si>
  <si>
    <t>nghìn tỷ</t>
  </si>
  <si>
    <t>tỷ</t>
  </si>
  <si>
    <t>triệu</t>
  </si>
  <si>
    <t>nghìn</t>
  </si>
  <si>
    <t>Chuỗi ghép (chưa viết hoa):</t>
  </si>
  <si>
    <t>(Đính kèm Biên bản đối chiếu công nợ ngày 31/08/2026)</t>
  </si>
  <si>
    <t>Hai bên cùng nhau đối chiếu và xác nhận công nợ đến ngày 31/08/2026 như sau:</t>
  </si>
  <si>
    <t>Kho 901 Sourcing HCM (901)</t>
  </si>
  <si>
    <t>TLL WAREHOUSE (903)</t>
  </si>
  <si>
    <t>00050284</t>
  </si>
  <si>
    <t>00050317</t>
  </si>
  <si>
    <t>00052257</t>
  </si>
  <si>
    <t>00052266</t>
  </si>
  <si>
    <t>00052746</t>
  </si>
  <si>
    <t>00053386</t>
  </si>
  <si>
    <t>00054150</t>
  </si>
  <si>
    <t>00054169</t>
  </si>
  <si>
    <t>00054587</t>
  </si>
  <si>
    <t>00055137</t>
  </si>
  <si>
    <t>00055611</t>
  </si>
  <si>
    <t>00055628</t>
  </si>
  <si>
    <t>00055792</t>
  </si>
  <si>
    <t>00056368</t>
  </si>
  <si>
    <t>00056754</t>
  </si>
  <si>
    <t>00056755</t>
  </si>
  <si>
    <t>00057766</t>
  </si>
  <si>
    <t>00057790</t>
  </si>
  <si>
    <t>00058345</t>
  </si>
  <si>
    <t>00058357</t>
  </si>
  <si>
    <t>00059525</t>
  </si>
  <si>
    <t>00059540</t>
  </si>
  <si>
    <t>00060633</t>
  </si>
  <si>
    <t>00060649</t>
  </si>
  <si>
    <t>PO 2629057487409</t>
  </si>
  <si>
    <t>TC 2629057487415</t>
  </si>
  <si>
    <t>Bán hàng TLL WAREHOUSE (903) theo hóa đơn 00052257</t>
  </si>
  <si>
    <t>TC 2630057568653</t>
  </si>
  <si>
    <t>Bán hàng TLL WAREHOUSE (903) theo hóa đơn 00052746, PO 2630057644805</t>
  </si>
  <si>
    <t>TC 2630057644812</t>
  </si>
  <si>
    <t>Bán hàng TLL WAREHOUSE (903) theo hóa đơn 00054150</t>
  </si>
  <si>
    <t>TC 2631057730055</t>
  </si>
  <si>
    <t>PO 2631057801690</t>
  </si>
  <si>
    <t>TC 2631057801695</t>
  </si>
  <si>
    <t>Bán hàng TLL WAREHOUSE (903) theo hóa đơn 00055611</t>
  </si>
  <si>
    <t>TC 2632057885967</t>
  </si>
  <si>
    <t>Bán hàng TLL WAREHOUSE (903) theo hóa đơn 00055792 , PO 2632057966528</t>
  </si>
  <si>
    <t>TC 2632057966532</t>
  </si>
  <si>
    <t>Bán hàng TLL WAREHOUSE (903) theo hóa đơn 00056754 , PO 2633058055952</t>
  </si>
  <si>
    <t>TC 2633058055968</t>
  </si>
  <si>
    <t>PO 2633058131668</t>
  </si>
  <si>
    <t>TC 2633058131670</t>
  </si>
  <si>
    <t>Bán hàng  TLL WAREHOUSE (903)  theo hđ 00058345 ,  PO 2634058221238</t>
  </si>
  <si>
    <t>TC 2634058221264</t>
  </si>
  <si>
    <t>PO 2634058301400 - Bán hàng EB-HYN-00-903 theo hđ 00059525</t>
  </si>
  <si>
    <t>TC 2634058301402</t>
  </si>
  <si>
    <t>PO 2635058391710</t>
  </si>
  <si>
    <t>TC 2635058391714</t>
  </si>
  <si>
    <t>BÊN B (BÊN MUA): Công ty TNHH dịch vụ EB</t>
  </si>
  <si>
    <t>MST: 0105696842</t>
  </si>
  <si>
    <t>Địa chỉ: Số 163, Đường Phan Đăng Lưu, Phường Cầu Kiệu, Thành phố Hồ Chí Minh, Việt Nam</t>
  </si>
  <si>
    <t xml:space="preserve">Ghi chú: </t>
  </si>
  <si>
    <t xml:space="preserve">Dòng bôi màu vàng là khách hàng không có </t>
  </si>
  <si>
    <t>khách:</t>
  </si>
  <si>
    <t>23563</t>
  </si>
  <si>
    <t>23812</t>
  </si>
  <si>
    <t>23859</t>
  </si>
  <si>
    <t>24446</t>
  </si>
  <si>
    <t>24491</t>
  </si>
  <si>
    <t>24458</t>
  </si>
  <si>
    <t>24480</t>
  </si>
  <si>
    <t>24489</t>
  </si>
  <si>
    <t>24478</t>
  </si>
  <si>
    <t>24481</t>
  </si>
  <si>
    <t>24457</t>
  </si>
  <si>
    <t>24901</t>
  </si>
  <si>
    <t>25085</t>
  </si>
  <si>
    <t>24907</t>
  </si>
  <si>
    <t>25319</t>
  </si>
  <si>
    <t>25265</t>
  </si>
  <si>
    <t>25084</t>
  </si>
  <si>
    <t>25366</t>
  </si>
  <si>
    <t>00045524</t>
  </si>
  <si>
    <t>00045567</t>
  </si>
  <si>
    <t>00046467</t>
  </si>
  <si>
    <t>00046503</t>
  </si>
  <si>
    <t>00047534</t>
  </si>
  <si>
    <t>00047535</t>
  </si>
  <si>
    <t>00048417</t>
  </si>
  <si>
    <t>00048424</t>
  </si>
  <si>
    <t>00049308</t>
  </si>
  <si>
    <t>00049294</t>
  </si>
  <si>
    <t>00050063</t>
  </si>
  <si>
    <t>00050073</t>
  </si>
  <si>
    <t>00050074</t>
  </si>
  <si>
    <t>Bán hàng TLL WAREHOUSE (903) theo hóa đơn 00045524 , đơn ra ngày 30-6 , PO: 2626057006711</t>
  </si>
  <si>
    <t>TC 2626057006712</t>
  </si>
  <si>
    <t>PO 2627057092725</t>
  </si>
  <si>
    <t>TC 2627057092729</t>
  </si>
  <si>
    <t>Bán hàng TLL WAREHOUSE (903) theo hóa đơn 00047534</t>
  </si>
  <si>
    <t>TC 2627057164801</t>
  </si>
  <si>
    <t>Bán hàng TLL WAREHOUSE (903) theo hóa đơn 00048417</t>
  </si>
  <si>
    <t>TC 2628057249342</t>
  </si>
  <si>
    <t>PO 2628057327479</t>
  </si>
  <si>
    <t>TC 2628057327486</t>
  </si>
  <si>
    <t>Bán hàng TLL WAREHOUSE (903) theo hóa đơn 00050063 , PO 2629057416984</t>
  </si>
  <si>
    <t>TC 2629057420151</t>
  </si>
  <si>
    <t>TC 2629057416992</t>
  </si>
  <si>
    <t>ĐÃ CÓ PHIẾU - Hàng Trả - BigC Hải Dương - Phiếu trả ngày  27-07 - EB-HDG-00-3400</t>
  </si>
  <si>
    <t>Hàng Trả - Siêu thị GO! Rạch Giá - Phiếu trả ngày …........... - EB-AGG-01-1507</t>
  </si>
  <si>
    <t>Hàng Trả - GO! THÁI NGUYÊN - Phiếu trả ngày …........... - EB-TNN-00-144</t>
  </si>
  <si>
    <t>ĐÃ CÓ PHIẾU - Hàng Trả - BigC Tops Market Garden - Phiếu trả ngày  31-07 - EB-HNI-NTL-2902</t>
  </si>
  <si>
    <t>Hàng Trả - SIÊU THỊ VIỆT TRÌ - Phiếu trả ngày …........... - EB-PTO-00-124</t>
  </si>
  <si>
    <t>Hàng Trả - BigC Quảng Ngãi - Phiếu trả ngày …........... - EB-QNI-01-7600</t>
  </si>
  <si>
    <t>Hàng Trả - Siêu thị GO! Ninh Thuận - Phiếu trả ngày …........... - EB-KHA-01-153</t>
  </si>
  <si>
    <t>Hàng Trả - BigC Bà Rịa - Phiếu trả ngày …........... - EB-VTU-01-7200</t>
  </si>
  <si>
    <t>ĐÃ CÓ PHIẾU - Hàng Trả - BigC Mê Linh - Phiếu trả ngày  01-08 - EB-HNI-MLH-2907</t>
  </si>
  <si>
    <t>Hàng Trả - Công ty TNHH dịch vụ EB - Phiếu trả ngày …........... - EB-HCM-PNN-0000</t>
  </si>
  <si>
    <t>ĐÃ CÓ PHIẾU - Hàng Trả - GO! THÁI BÌNH - Phiếu trả ngày  06-08 - EB-HYN-00-145</t>
  </si>
  <si>
    <t>Hàng Trả - BigC Quy Nhơn - Phiếu trả ngày …........... - EB-GLI-01-7700</t>
  </si>
  <si>
    <t>ĐÃ CÓ PHIẾU - Hàng Trả - GO! NAM ĐỊNH - Phiếu trả ngày  09-05 - EB-NBH-00-114</t>
  </si>
  <si>
    <t>ĐÃ CÓ PHIẾU - Hàng Trả - GO! THÁI BÌNH - Phiếu trả ngày  01-08 - EB-HYN-00-145</t>
  </si>
  <si>
    <t>Công ty TNHH dịch vụ EB</t>
  </si>
  <si>
    <t>Dòng bôi màu xanh là khách hàng trả hàng chưa có phiếu</t>
  </si>
  <si>
    <t>Hồ Chí Minh, ngày 23 tháng 09 năm 2026</t>
  </si>
  <si>
    <t>Hôm nay, ngày 23/09/2026, Đại diện hai bên chúng tôi gồm có: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</si>
</sst>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;\(#,##0\);\-"/>
    <numFmt numFmtId="165" formatCode="_-* #,##0_-;\-* #,##0_-;_-* &quot;-&quot;??_-;_-@_-"/>
  </numFmts>
  <fonts count="24" x14ac:knownFonts="1">
    <font>
      <sz val="11"/>
      <color theme="1"/>
      <name val="Arial"/>
      <family val="2"/>
      <scheme val="minor"/>
    </font>
    <font>
      <b/>
      <sz val="11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b/>
      <sz val="11"/>
      <color rgb="FFFFFFFF"/>
      <name val="Times New Roman"/>
      <family val="1"/>
    </font>
    <font>
      <sz val="11"/>
      <name val="Times New Roman"/>
      <family val="1"/>
    </font>
    <font>
      <sz val="11"/>
      <color theme="1"/>
      <name val="Arial"/>
      <family val="2"/>
      <scheme val="minor"/>
    </font>
    <font>
      <i/>
      <sz val="11"/>
      <name val="Times New Roman"/>
      <family val="1"/>
    </font>
    <font>
      <b/>
      <i/>
      <sz val="12"/>
      <name val="Times New Roman"/>
      <family val="1"/>
    </font>
    <font>
      <b/>
      <sz val="11"/>
      <color theme="1"/>
      <name val="Arial"/>
      <family val="2"/>
      <scheme val="minor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FF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i/>
      <sz val="12"/>
      <color theme="1"/>
      <name val="Times New Roman"/>
      <family val="1"/>
    </font>
    <font>
      <sz val="10"/>
      <name val="Times New Roman"/>
      <family val="1"/>
      <scheme val="major"/>
    </font>
    <font>
      <sz val="10"/>
      <color rgb="FF000000"/>
      <name val="Times New Roman"/>
      <family val="1"/>
      <scheme val="major"/>
    </font>
    <font>
      <sz val="8"/>
      <color rgb="FF000000"/>
      <name val="Microsoft Sans Serif"/>
      <family val="2"/>
    </font>
    <font>
      <sz val="8"/>
      <color rgb="FF008000"/>
      <name val="Microsoft Sans Serif"/>
      <family val="2"/>
    </font>
    <font>
      <sz val="11"/>
      <name val="Times New Roman"/>
      <family val="1"/>
      <scheme val="major"/>
    </font>
    <font>
      <sz val="11"/>
      <color rgb="FF000000"/>
      <name val="Times New Roman"/>
      <family val="1"/>
      <scheme val="major"/>
    </font>
  </fonts>
  <fills count="8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4">
    <xf numFmtId="0" fontId="0" fillId="0" borderId="0"/>
    <xf numFmtId="9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</cellStyleXfs>
  <cellXfs count="71">
    <xf numFmtId="0" fontId="0" fillId="0" borderId="0" xfId="0"/>
    <xf numFmtId="14" fontId="0" fillId="0" borderId="0" xfId="0" applyNumberFormat="1"/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38" fontId="7" fillId="0" borderId="1" xfId="0" applyNumberFormat="1" applyFont="1" applyBorder="1" applyAlignment="1">
      <alignment horizontal="right" vertical="center" wrapText="1"/>
    </xf>
    <xf numFmtId="10" fontId="7" fillId="0" borderId="1" xfId="1" applyNumberFormat="1" applyFont="1" applyFill="1" applyBorder="1" applyAlignment="1">
      <alignment horizontal="right" vertical="center" wrapText="1"/>
    </xf>
    <xf numFmtId="0" fontId="6" fillId="2" borderId="4" xfId="0" applyFont="1" applyFill="1" applyBorder="1" applyAlignment="1">
      <alignment horizontal="center" vertical="center" wrapText="1"/>
    </xf>
    <xf numFmtId="14" fontId="6" fillId="2" borderId="5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0" fillId="0" borderId="8" xfId="0" applyBorder="1"/>
    <xf numFmtId="0" fontId="0" fillId="0" borderId="7" xfId="0" applyBorder="1"/>
    <xf numFmtId="0" fontId="12" fillId="0" borderId="0" xfId="0" applyFont="1"/>
    <xf numFmtId="0" fontId="13" fillId="0" borderId="0" xfId="0" applyFont="1"/>
    <xf numFmtId="164" fontId="14" fillId="3" borderId="0" xfId="0" applyNumberFormat="1" applyFont="1" applyFill="1"/>
    <xf numFmtId="0" fontId="17" fillId="0" borderId="0" xfId="0" applyFont="1"/>
    <xf numFmtId="0" fontId="0" fillId="0" borderId="1" xfId="0" applyBorder="1"/>
    <xf numFmtId="0" fontId="0" fillId="0" borderId="3" xfId="0" applyBorder="1"/>
    <xf numFmtId="0" fontId="11" fillId="5" borderId="1" xfId="0" applyFont="1" applyFill="1" applyBorder="1" applyAlignment="1">
      <alignment horizontal="center" wrapText="1"/>
    </xf>
    <xf numFmtId="0" fontId="0" fillId="0" borderId="2" xfId="0" applyBorder="1"/>
    <xf numFmtId="0" fontId="13" fillId="5" borderId="1" xfId="0" applyFont="1" applyFill="1" applyBorder="1" applyAlignment="1">
      <alignment horizontal="center" wrapText="1"/>
    </xf>
    <xf numFmtId="0" fontId="13" fillId="0" borderId="1" xfId="0" applyFont="1" applyBorder="1"/>
    <xf numFmtId="0" fontId="11" fillId="5" borderId="4" xfId="0" applyFont="1" applyFill="1" applyBorder="1"/>
    <xf numFmtId="0" fontId="11" fillId="5" borderId="6" xfId="0" applyFont="1" applyFill="1" applyBorder="1"/>
    <xf numFmtId="3" fontId="0" fillId="0" borderId="1" xfId="0" applyNumberFormat="1" applyBorder="1"/>
    <xf numFmtId="0" fontId="0" fillId="6" borderId="0" xfId="0" applyFill="1"/>
    <xf numFmtId="10" fontId="7" fillId="0" borderId="1" xfId="1" applyNumberFormat="1" applyFont="1" applyFill="1" applyBorder="1" applyAlignment="1">
      <alignment horizontal="center" vertical="center" wrapText="1"/>
    </xf>
    <xf numFmtId="14" fontId="18" fillId="0" borderId="1" xfId="0" applyNumberFormat="1" applyFont="1" applyBorder="1" applyAlignment="1">
      <alignment horizontal="center"/>
    </xf>
    <xf numFmtId="0" fontId="18" fillId="0" borderId="1" xfId="0" applyFont="1" applyBorder="1" applyAlignment="1">
      <alignment horizontal="left"/>
    </xf>
    <xf numFmtId="38" fontId="19" fillId="0" borderId="1" xfId="0" applyNumberFormat="1" applyFont="1" applyBorder="1" applyAlignment="1">
      <alignment horizontal="right"/>
    </xf>
    <xf numFmtId="14" fontId="18" fillId="3" borderId="1" xfId="0" applyNumberFormat="1" applyFont="1" applyFill="1" applyBorder="1" applyAlignment="1">
      <alignment horizontal="center"/>
    </xf>
    <xf numFmtId="0" fontId="18" fillId="3" borderId="1" xfId="0" applyFont="1" applyFill="1" applyBorder="1" applyAlignment="1">
      <alignment horizontal="left"/>
    </xf>
    <xf numFmtId="10" fontId="7" fillId="3" borderId="1" xfId="1" applyNumberFormat="1" applyFont="1" applyFill="1" applyBorder="1" applyAlignment="1">
      <alignment horizontal="center" vertical="center" wrapText="1"/>
    </xf>
    <xf numFmtId="38" fontId="18" fillId="0" borderId="1" xfId="0" applyNumberFormat="1" applyFont="1" applyBorder="1" applyAlignment="1">
      <alignment horizontal="right"/>
    </xf>
    <xf numFmtId="0" fontId="18" fillId="3" borderId="1" xfId="0" quotePrefix="1" applyFont="1" applyFill="1" applyBorder="1" applyAlignment="1">
      <alignment horizontal="left"/>
    </xf>
    <xf numFmtId="38" fontId="19" fillId="3" borderId="1" xfId="0" applyNumberFormat="1" applyFont="1" applyFill="1" applyBorder="1" applyAlignment="1">
      <alignment horizontal="right"/>
    </xf>
    <xf numFmtId="38" fontId="18" fillId="3" borderId="1" xfId="0" applyNumberFormat="1" applyFont="1" applyFill="1" applyBorder="1" applyAlignment="1">
      <alignment horizontal="right"/>
    </xf>
    <xf numFmtId="165" fontId="0" fillId="3" borderId="0" xfId="3" applyNumberFormat="1" applyFont="1" applyFill="1"/>
    <xf numFmtId="38" fontId="0" fillId="0" borderId="0" xfId="0" applyNumberFormat="1"/>
    <xf numFmtId="0" fontId="5" fillId="0" borderId="0" xfId="0" applyFont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0" fillId="0" borderId="0" xfId="0" applyFill="1"/>
    <xf numFmtId="10" fontId="22" fillId="0" borderId="1" xfId="1" applyNumberFormat="1" applyFont="1" applyFill="1" applyBorder="1" applyAlignment="1">
      <alignment horizontal="center" vertical="center" wrapText="1"/>
    </xf>
    <xf numFmtId="14" fontId="22" fillId="0" borderId="1" xfId="0" applyNumberFormat="1" applyFont="1" applyBorder="1" applyAlignment="1">
      <alignment horizontal="center"/>
    </xf>
    <xf numFmtId="0" fontId="22" fillId="0" borderId="1" xfId="0" applyFont="1" applyBorder="1" applyAlignment="1">
      <alignment horizontal="left"/>
    </xf>
    <xf numFmtId="38" fontId="23" fillId="0" borderId="1" xfId="0" applyNumberFormat="1" applyFont="1" applyBorder="1" applyAlignment="1">
      <alignment horizontal="right"/>
    </xf>
    <xf numFmtId="38" fontId="22" fillId="0" borderId="1" xfId="0" applyNumberFormat="1" applyFont="1" applyBorder="1" applyAlignment="1">
      <alignment horizontal="right"/>
    </xf>
    <xf numFmtId="38" fontId="19" fillId="0" borderId="1" xfId="0" applyNumberFormat="1" applyFont="1" applyFill="1" applyBorder="1" applyAlignment="1">
      <alignment horizontal="right"/>
    </xf>
    <xf numFmtId="14" fontId="20" fillId="0" borderId="1" xfId="0" applyNumberFormat="1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left" vertical="center"/>
    </xf>
    <xf numFmtId="38" fontId="20" fillId="0" borderId="1" xfId="0" applyNumberFormat="1" applyFont="1" applyFill="1" applyBorder="1" applyAlignment="1">
      <alignment horizontal="right" vertical="center"/>
    </xf>
    <xf numFmtId="14" fontId="21" fillId="7" borderId="1" xfId="0" applyNumberFormat="1" applyFont="1" applyFill="1" applyBorder="1" applyAlignment="1">
      <alignment horizontal="center" vertical="center"/>
    </xf>
    <xf numFmtId="0" fontId="21" fillId="7" borderId="1" xfId="0" applyFont="1" applyFill="1" applyBorder="1" applyAlignment="1">
      <alignment horizontal="left" vertical="center"/>
    </xf>
    <xf numFmtId="38" fontId="21" fillId="7" borderId="1" xfId="0" applyNumberFormat="1" applyFont="1" applyFill="1" applyBorder="1" applyAlignment="1">
      <alignment horizontal="right" vertical="center"/>
    </xf>
    <xf numFmtId="14" fontId="20" fillId="7" borderId="1" xfId="0" applyNumberFormat="1" applyFont="1" applyFill="1" applyBorder="1" applyAlignment="1">
      <alignment horizontal="center" vertical="center"/>
    </xf>
    <xf numFmtId="0" fontId="20" fillId="7" borderId="1" xfId="0" applyFont="1" applyFill="1" applyBorder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38" fontId="20" fillId="7" borderId="1" xfId="0" applyNumberFormat="1" applyFont="1" applyFill="1" applyBorder="1" applyAlignment="1">
      <alignment horizontal="right" vertical="center"/>
    </xf>
    <xf numFmtId="0" fontId="7" fillId="4" borderId="1" xfId="0" applyFont="1" applyFill="1" applyBorder="1" applyAlignment="1">
      <alignment horizontal="centerContinuous" vertical="center" wrapText="1"/>
    </xf>
    <xf numFmtId="38" fontId="7" fillId="4" borderId="1" xfId="0" applyNumberFormat="1" applyFont="1" applyFill="1" applyBorder="1" applyAlignment="1">
      <alignment horizontal="right" vertical="center" wrapText="1"/>
    </xf>
    <xf numFmtId="0" fontId="7" fillId="4" borderId="1" xfId="0" applyFont="1" applyFill="1" applyBorder="1" applyAlignment="1">
      <alignment horizontal="right" vertical="center" wrapText="1"/>
    </xf>
    <xf numFmtId="38" fontId="19" fillId="7" borderId="1" xfId="0" applyNumberFormat="1" applyFont="1" applyFill="1" applyBorder="1" applyAlignment="1">
      <alignment horizontal="right"/>
    </xf>
  </cellXfs>
  <cellStyles count="4">
    <cellStyle name="Comma" xfId="3" builtinId="3"/>
    <cellStyle name="Normal" xfId="0" builtinId="0"/>
    <cellStyle name="Normal 2" xfId="2" xr:uid="{5AE87652-BE2D-4CEC-AD68-64EC59B0FE8B}"/>
    <cellStyle name="Percent" xfId="1" builtinId="5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6" formatCode="#,##0;[Red]\-#,##0"/>
      <fill>
        <patternFill patternType="solid">
          <fgColor indexed="64"/>
          <bgColor theme="4" tint="0.5999938962981048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6" formatCode="#,##0;[Red]\-#,##0"/>
      <fill>
        <patternFill patternType="solid">
          <fgColor indexed="64"/>
          <bgColor theme="4" tint="0.5999938962981048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4" tint="0.5999938962981048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6" formatCode="#,##0;[Red]\-#,##0"/>
      <fill>
        <patternFill patternType="solid">
          <fgColor indexed="64"/>
          <bgColor theme="4" tint="0.5999938962981048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4" tint="0.59999389629810485"/>
        </patternFill>
      </fill>
      <alignment horizontal="centerContinuous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4" tint="0.59999389629810485"/>
        </patternFill>
      </fill>
      <alignment horizontal="centerContinuous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4" tint="0.59999389629810485"/>
        </patternFill>
      </fill>
      <alignment horizontal="centerContinuous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4" tint="0.59999389629810485"/>
        </patternFill>
      </fill>
      <alignment horizontal="centerContinuous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4" tint="0.59999389629810485"/>
        </patternFill>
      </fill>
      <alignment horizontal="centerContinuous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166" formatCode="#,##0_);[Red]\(#,##0\)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166" formatCode="#,##0_);[Red]\(#,##0\)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166" formatCode="#,##0_);[Red]\(#,##0\)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auto="1"/>
        </top>
      </border>
    </dxf>
    <dxf>
      <fill>
        <patternFill patternType="solid">
          <fgColor indexed="64"/>
          <bgColor theme="4" tint="0.59999389629810485"/>
        </patternFill>
      </fill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Times New Roman"/>
        <scheme val="none"/>
      </font>
      <fill>
        <patternFill patternType="solid">
          <fgColor rgb="FF4472C4"/>
          <bgColor rgb="FF4472C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5C05812-D947-4F4B-9A4B-8A0D6DF51C0C}" name="Table2" displayName="Table2" ref="A4:I61" totalsRowCount="1" headerRowDxfId="22" totalsRowDxfId="19" headerRowBorderDxfId="21" tableBorderDxfId="20" totalsRowBorderDxfId="18">
  <autoFilter ref="A4:I60" xr:uid="{00000000-0009-0000-0000-000001000000}"/>
  <sortState xmlns:xlrd2="http://schemas.microsoft.com/office/spreadsheetml/2017/richdata2" ref="A4:I4">
    <sortCondition ref="B4"/>
  </sortState>
  <tableColumns count="9">
    <tableColumn id="1" xr3:uid="{8E5871DE-6B8D-48B4-BF51-31E6926EF0B0}" name="STT" totalsRowLabel="TỔNG CỘNG" dataDxfId="17" totalsRowDxfId="8"/>
    <tableColumn id="2" xr3:uid="{D264A551-8170-4151-A6A7-1A763B50984A}" name="Ngày chứng từ" dataDxfId="16" totalsRowDxfId="7"/>
    <tableColumn id="3" xr3:uid="{75202C54-DB5B-4364-8021-FD572598B3DD}" name="Số hóa đơn" dataDxfId="15" totalsRowDxfId="6"/>
    <tableColumn id="4" xr3:uid="{BF2D3398-6E54-4F6E-A76F-CE717DF2C735}" name="Khách hàng" dataDxfId="14" totalsRowDxfId="5"/>
    <tableColumn id="5" xr3:uid="{819A6401-4B1B-4536-97CF-7391927FC440}" name="Diễn giải" dataDxfId="13" totalsRowDxfId="4"/>
    <tableColumn id="6" xr3:uid="{26AEF3A7-F546-4B92-975C-3A6B0CC60D32}" name="Tổng tiền hàng" totalsRowFunction="sum" dataDxfId="12" totalsRowDxfId="3"/>
    <tableColumn id="7" xr3:uid="{39FE0BBA-3489-4EB1-8D50-0B694C034F70}" name="Thuế suất" dataDxfId="11" totalsRowDxfId="2" dataCellStyle="Percent"/>
    <tableColumn id="8" xr3:uid="{FA94F0E0-F9CC-499B-88CA-C671EA0BFFCA}" name="Tiền thuế GTGT" totalsRowFunction="sum" dataDxfId="10" totalsRowDxfId="1"/>
    <tableColumn id="9" xr3:uid="{ADE84CD0-06A4-4AE8-8E21-E42767DF35C5}" name="Tổng tiền thanh toán" totalsRowFunction="sum" dataDxfId="9" totalsRow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7">
    <wetp:webextensionref xmlns:r="http://schemas.openxmlformats.org/officeDocument/2006/relationships" r:id="rId1"/>
  </wetp:taskpane>
  <wetp:taskpane dockstate="right" visibility="0" width="350" row="8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7B6A13A7-9933-49FA-9E7E-3B82424403C2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8ca43837-4f5a-41e2-9fd6-298712956922&quot;"/>
  </we:properties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26D6914B-ED92-4965-BF72-E41E8063D30B}">
  <we:reference id="wa200010725" version="1.0.0.1" store="en-US" storeType="OMEX"/>
  <we:alternateReferences>
    <we:reference id="WA200010725" version="1.0.0.1" store="" storeType="OMEX"/>
  </we:alternateReferences>
  <we:properties>
    <we:property name="claude.fileId" value="&quot;49aac163-5108-48d7-b65f-c7020753aaa1&quot;"/>
  </we:properties>
  <we:bindings/>
  <we:snapshot xmlns:r="http://schemas.openxmlformats.org/officeDocument/2006/relationships"/>
</we:webextension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"/>
  <sheetViews>
    <sheetView tabSelected="1" workbookViewId="0">
      <selection activeCell="K15" sqref="K15"/>
    </sheetView>
  </sheetViews>
  <sheetFormatPr defaultRowHeight="14.25" x14ac:dyDescent="0.2"/>
  <cols>
    <col min="1" max="1" width="5" customWidth="1"/>
    <col min="2" max="4" width="18" customWidth="1"/>
    <col min="5" max="5" width="28.125" customWidth="1"/>
  </cols>
  <sheetData>
    <row r="1" spans="1:5" x14ac:dyDescent="0.2">
      <c r="A1" s="44" t="s">
        <v>0</v>
      </c>
      <c r="B1" s="41"/>
      <c r="D1" s="42" t="s">
        <v>1</v>
      </c>
      <c r="E1" s="41"/>
    </row>
    <row r="2" spans="1:5" x14ac:dyDescent="0.2">
      <c r="A2" s="44" t="s">
        <v>2</v>
      </c>
      <c r="B2" s="41"/>
      <c r="D2" s="42" t="s">
        <v>3</v>
      </c>
      <c r="E2" s="41"/>
    </row>
    <row r="3" spans="1:5" x14ac:dyDescent="0.2">
      <c r="D3" s="45" t="s">
        <v>180</v>
      </c>
      <c r="E3" s="41"/>
    </row>
    <row r="5" spans="1:5" x14ac:dyDescent="0.2">
      <c r="A5" s="47" t="s">
        <v>4</v>
      </c>
      <c r="B5" s="41"/>
      <c r="C5" s="41"/>
      <c r="D5" s="41"/>
      <c r="E5" s="41"/>
    </row>
    <row r="7" spans="1:5" x14ac:dyDescent="0.2">
      <c r="A7" s="40" t="s">
        <v>181</v>
      </c>
      <c r="B7" s="41"/>
      <c r="C7" s="41"/>
      <c r="D7" s="41"/>
      <c r="E7" s="41"/>
    </row>
    <row r="9" spans="1:5" ht="43.5" customHeight="1" x14ac:dyDescent="0.2">
      <c r="A9" s="43" t="s">
        <v>5</v>
      </c>
      <c r="B9" s="41"/>
      <c r="C9" s="41"/>
      <c r="D9" s="41"/>
      <c r="E9" s="41"/>
    </row>
    <row r="10" spans="1:5" x14ac:dyDescent="0.2">
      <c r="A10" s="40" t="s">
        <v>6</v>
      </c>
      <c r="B10" s="41"/>
      <c r="C10" s="41"/>
      <c r="D10" s="41"/>
      <c r="E10" s="41"/>
    </row>
    <row r="11" spans="1:5" x14ac:dyDescent="0.2">
      <c r="A11" s="40" t="s">
        <v>7</v>
      </c>
      <c r="B11" s="41"/>
      <c r="C11" s="41"/>
      <c r="D11" s="41"/>
      <c r="E11" s="41"/>
    </row>
    <row r="12" spans="1:5" x14ac:dyDescent="0.2">
      <c r="A12" s="40" t="s">
        <v>8</v>
      </c>
      <c r="B12" s="41"/>
      <c r="C12" s="41"/>
      <c r="D12" s="40" t="s">
        <v>9</v>
      </c>
      <c r="E12" s="41"/>
    </row>
    <row r="14" spans="1:5" x14ac:dyDescent="0.2">
      <c r="A14" s="43" t="s">
        <v>114</v>
      </c>
      <c r="B14" s="41"/>
      <c r="C14" s="41"/>
      <c r="D14" s="41"/>
      <c r="E14" s="41"/>
    </row>
    <row r="15" spans="1:5" x14ac:dyDescent="0.2">
      <c r="A15" s="40" t="s">
        <v>116</v>
      </c>
      <c r="B15" s="41"/>
      <c r="C15" s="41"/>
      <c r="D15" s="41"/>
      <c r="E15" s="41"/>
    </row>
    <row r="16" spans="1:5" x14ac:dyDescent="0.2">
      <c r="A16" s="40" t="s">
        <v>115</v>
      </c>
      <c r="B16" s="41"/>
      <c r="C16" s="41"/>
      <c r="D16" s="41"/>
      <c r="E16" s="41"/>
    </row>
    <row r="17" spans="1:5" x14ac:dyDescent="0.2">
      <c r="A17" s="40" t="s">
        <v>10</v>
      </c>
      <c r="B17" s="41"/>
      <c r="C17" s="41"/>
      <c r="D17" s="40" t="s">
        <v>11</v>
      </c>
      <c r="E17" s="41"/>
    </row>
    <row r="19" spans="1:5" x14ac:dyDescent="0.2">
      <c r="A19" s="40" t="s">
        <v>63</v>
      </c>
      <c r="B19" s="41"/>
      <c r="C19" s="41"/>
      <c r="D19" s="41"/>
      <c r="E19" s="41"/>
    </row>
    <row r="21" spans="1:5" x14ac:dyDescent="0.2">
      <c r="A21" s="40" t="str">
        <f>"Đến hết ngày 31/08/2026, Bên B còn nợ bên A số tiền là: "&amp;TEXT('CHI TIẾT BÁN HÀNG'!I61,"#.##0_);[Red](#.##0)")&amp;" VNĐ"</f>
        <v>Đến hết ngày 31/08/2026, Bên B còn nợ bên A số tiền là: 1058197075.0  VNĐ</v>
      </c>
      <c r="B21" s="41"/>
      <c r="C21" s="41"/>
      <c r="D21" s="41"/>
      <c r="E21" s="41"/>
    </row>
    <row r="22" spans="1:5" ht="39" customHeight="1" x14ac:dyDescent="0.2">
      <c r="A22" s="48" t="str">
        <f>"Bằng chữ: "&amp;'ĐỌC SỐ'!$B$4</f>
        <v>Bằng chữ: Một tỷ không trăm năm mươi tám triệu một trăm chín mươi bảy nghìn không trăm bảy mươi lăm đồng.</v>
      </c>
      <c r="B22" s="41"/>
      <c r="C22" s="41"/>
      <c r="D22" s="41"/>
      <c r="E22" s="41"/>
    </row>
    <row r="24" spans="1:5" x14ac:dyDescent="0.2">
      <c r="A24" s="43" t="s">
        <v>12</v>
      </c>
      <c r="B24" s="41"/>
      <c r="C24" s="41"/>
      <c r="D24" s="41"/>
      <c r="E24" s="41"/>
    </row>
    <row r="25" spans="1:5" x14ac:dyDescent="0.2">
      <c r="A25" s="40" t="s">
        <v>13</v>
      </c>
      <c r="B25" s="41"/>
      <c r="C25" s="41"/>
      <c r="D25" s="41"/>
      <c r="E25" s="41"/>
    </row>
    <row r="26" spans="1:5" x14ac:dyDescent="0.2">
      <c r="A26" s="46" t="s">
        <v>14</v>
      </c>
      <c r="B26" s="41"/>
      <c r="C26" s="41"/>
      <c r="D26" s="41"/>
      <c r="E26" s="41"/>
    </row>
    <row r="28" spans="1:5" x14ac:dyDescent="0.2">
      <c r="A28" s="40" t="s">
        <v>15</v>
      </c>
      <c r="B28" s="41"/>
      <c r="C28" s="41"/>
      <c r="D28" s="41"/>
      <c r="E28" s="41"/>
    </row>
    <row r="30" spans="1:5" x14ac:dyDescent="0.2">
      <c r="A30" s="42" t="s">
        <v>16</v>
      </c>
      <c r="B30" s="41"/>
      <c r="D30" s="42" t="s">
        <v>17</v>
      </c>
      <c r="E30" s="41"/>
    </row>
    <row r="31" spans="1:5" x14ac:dyDescent="0.2">
      <c r="A31" s="45" t="s">
        <v>18</v>
      </c>
      <c r="B31" s="41"/>
      <c r="D31" s="45" t="s">
        <v>18</v>
      </c>
      <c r="E31" s="41"/>
    </row>
    <row r="33" ht="20.100000000000001" customHeight="1" x14ac:dyDescent="0.2"/>
    <row r="34" ht="20.100000000000001" customHeight="1" x14ac:dyDescent="0.2"/>
  </sheetData>
  <mergeCells count="28">
    <mergeCell ref="A31:B31"/>
    <mergeCell ref="A9:E9"/>
    <mergeCell ref="D31:E31"/>
    <mergeCell ref="D2:E2"/>
    <mergeCell ref="A16:E16"/>
    <mergeCell ref="A7:E7"/>
    <mergeCell ref="A25:E25"/>
    <mergeCell ref="A17:C17"/>
    <mergeCell ref="D17:E17"/>
    <mergeCell ref="A21:E21"/>
    <mergeCell ref="A2:B2"/>
    <mergeCell ref="A26:E26"/>
    <mergeCell ref="A5:E5"/>
    <mergeCell ref="A14:E14"/>
    <mergeCell ref="D3:E3"/>
    <mergeCell ref="A22:E22"/>
    <mergeCell ref="D12:E12"/>
    <mergeCell ref="D30:E30"/>
    <mergeCell ref="A30:B30"/>
    <mergeCell ref="A24:E24"/>
    <mergeCell ref="D1:E1"/>
    <mergeCell ref="A15:E15"/>
    <mergeCell ref="A11:E11"/>
    <mergeCell ref="A1:B1"/>
    <mergeCell ref="A12:C12"/>
    <mergeCell ref="A10:E10"/>
    <mergeCell ref="A28:E28"/>
    <mergeCell ref="A19:E19"/>
  </mergeCells>
  <printOptions horizontalCentered="1"/>
  <pageMargins left="0.75" right="0.75" top="1" bottom="1" header="0.5" footer="0.5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2806-C7CD-47DD-B817-945D3A60B098}">
  <dimension ref="A1:O17"/>
  <sheetViews>
    <sheetView workbookViewId="0">
      <selection activeCell="B4" sqref="B4"/>
    </sheetView>
  </sheetViews>
  <sheetFormatPr defaultRowHeight="14.25" x14ac:dyDescent="0.2"/>
  <cols>
    <col min="1" max="1" width="24.75" customWidth="1"/>
    <col min="2" max="2" width="30.375" customWidth="1"/>
    <col min="3" max="3" width="6.875" bestFit="1" customWidth="1"/>
    <col min="4" max="5" width="5.875" bestFit="1" customWidth="1"/>
    <col min="6" max="6" width="6.875" bestFit="1" customWidth="1"/>
    <col min="7" max="7" width="8.875" bestFit="1" customWidth="1"/>
    <col min="9" max="9" width="9.75" bestFit="1" customWidth="1"/>
    <col min="10" max="10" width="6.875" bestFit="1" customWidth="1"/>
    <col min="11" max="11" width="26.75" bestFit="1" customWidth="1"/>
    <col min="14" max="14" width="7.125" bestFit="1" customWidth="1"/>
    <col min="15" max="15" width="8.875" bestFit="1" customWidth="1"/>
  </cols>
  <sheetData>
    <row r="1" spans="1:15" ht="18.75" x14ac:dyDescent="0.3">
      <c r="A1" s="13" t="s">
        <v>30</v>
      </c>
    </row>
    <row r="3" spans="1:15" ht="15.75" x14ac:dyDescent="0.25">
      <c r="A3" s="14" t="s">
        <v>31</v>
      </c>
      <c r="B3" s="15">
        <f>ROUND('CHI TIẾT BÁN HÀNG'!I61,0)</f>
        <v>1058197075</v>
      </c>
    </row>
    <row r="4" spans="1:15" ht="15.75" x14ac:dyDescent="0.25">
      <c r="A4" s="14" t="s">
        <v>32</v>
      </c>
      <c r="B4" s="16" t="str">
        <f>IF(ROUND($B$3,0)=0,"Không đồng.",IF($B$3&lt;0,"Âm "&amp;$B$14,UPPER(LEFT($B$14,1))&amp;MID($B$14,2,LEN($B$14)))&amp;" đồng.")</f>
        <v>Một tỷ không trăm năm mươi tám triệu một trăm chín mươi bảy nghìn không trăm bảy mươi lăm đồng.</v>
      </c>
    </row>
    <row r="6" spans="1:15" ht="15.75" x14ac:dyDescent="0.25">
      <c r="A6" s="14" t="s">
        <v>33</v>
      </c>
    </row>
    <row r="7" spans="1:15" ht="45" x14ac:dyDescent="0.25">
      <c r="A7" s="21" t="s">
        <v>34</v>
      </c>
      <c r="B7" s="19" t="s">
        <v>35</v>
      </c>
      <c r="C7" s="19" t="s">
        <v>36</v>
      </c>
      <c r="D7" s="19" t="s">
        <v>37</v>
      </c>
      <c r="E7" s="19" t="s">
        <v>38</v>
      </c>
      <c r="F7" s="19" t="s">
        <v>39</v>
      </c>
      <c r="G7" s="19" t="s">
        <v>40</v>
      </c>
      <c r="H7" s="19" t="s">
        <v>41</v>
      </c>
      <c r="I7" s="19" t="s">
        <v>42</v>
      </c>
      <c r="J7" s="19" t="s">
        <v>43</v>
      </c>
      <c r="K7" s="19" t="s">
        <v>44</v>
      </c>
      <c r="N7" s="23" t="s">
        <v>45</v>
      </c>
      <c r="O7" s="24" t="s">
        <v>46</v>
      </c>
    </row>
    <row r="8" spans="1:15" ht="15.75" x14ac:dyDescent="0.25">
      <c r="A8" s="22" t="s">
        <v>57</v>
      </c>
      <c r="B8" s="25">
        <v>1000000000000</v>
      </c>
      <c r="C8" s="25">
        <f>MOD(INT(ABS($B$3)/B8),1000)</f>
        <v>0</v>
      </c>
      <c r="D8" s="17">
        <f>INT(C8/100)</f>
        <v>0</v>
      </c>
      <c r="E8" s="17">
        <f>INT(MOD(C8,100)/10)</f>
        <v>0</v>
      </c>
      <c r="F8" s="17">
        <f>MOD(C8,10)</f>
        <v>0</v>
      </c>
      <c r="G8" s="17" t="b">
        <f>(INT(ABS($B$3)/(B8*1000))=0)</f>
        <v>1</v>
      </c>
      <c r="H8" s="17" t="str" cm="1">
        <f t="array" ref="H8">IF(C8=0,"",IF(D8&gt;0,INDEX($O$8:$O$17,D8+1)&amp;" trăm",IF(G8,"","không trăm")))</f>
        <v/>
      </c>
      <c r="I8" s="17" t="str" cm="1">
        <f t="array" ref="I8">IF(C8=0,"",IF(E8=0,IF(AND(F8&gt;0,H8&lt;&gt;""),"lẻ",""),IF(E8=1,"mười",INDEX($O$8:$O$17,E8+1)&amp;" mươi")))</f>
        <v/>
      </c>
      <c r="J8" s="17" t="str" cm="1">
        <f t="array" ref="J8">IF(F8=0,"",IF(F8=1,IF(E8&gt;=2,"mốt","một"),IF(F8=5,IF(E8&gt;=1,"lăm","năm"),INDEX($O$8:$O$17,F8+1))))</f>
        <v/>
      </c>
      <c r="K8" s="17" t="str">
        <f>IF(C8=0,"",TRIM(TRIM(H8&amp;" "&amp;I8&amp;" "&amp;J8)&amp;" "&amp;A8))</f>
        <v/>
      </c>
      <c r="N8" s="20">
        <v>0</v>
      </c>
      <c r="O8" s="18" t="s">
        <v>47</v>
      </c>
    </row>
    <row r="9" spans="1:15" ht="15.75" x14ac:dyDescent="0.25">
      <c r="A9" s="22" t="s">
        <v>58</v>
      </c>
      <c r="B9" s="25">
        <v>1000000000</v>
      </c>
      <c r="C9" s="25">
        <f t="shared" ref="C9:C12" si="0">MOD(INT(ABS($B$3)/B9),1000)</f>
        <v>1</v>
      </c>
      <c r="D9" s="17">
        <f t="shared" ref="D9:D12" si="1">INT(C9/100)</f>
        <v>0</v>
      </c>
      <c r="E9" s="17">
        <f t="shared" ref="E9:E12" si="2">INT(MOD(C9,100)/10)</f>
        <v>0</v>
      </c>
      <c r="F9" s="17">
        <f t="shared" ref="F9:F12" si="3">MOD(C9,10)</f>
        <v>1</v>
      </c>
      <c r="G9" s="17" t="b">
        <f t="shared" ref="G9:G12" si="4">(INT(ABS($B$3)/(B9*1000))=0)</f>
        <v>1</v>
      </c>
      <c r="H9" s="17" t="str" cm="1">
        <f t="array" ref="H9">IF(C9=0,"",IF(D9&gt;0,INDEX($O$8:$O$17,D9+1)&amp;" trăm",IF(G9,"","không trăm")))</f>
        <v/>
      </c>
      <c r="I9" s="17" t="str" cm="1">
        <f t="array" ref="I9">IF(C9=0,"",IF(E9=0,IF(AND(F9&gt;0,H9&lt;&gt;""),"lẻ",""),IF(E9=1,"mười",INDEX($O$8:$O$17,E9+1)&amp;" mươi")))</f>
        <v/>
      </c>
      <c r="J9" s="17" t="str" cm="1">
        <f t="array" ref="J9">IF(F9=0,"",IF(F9=1,IF(E9&gt;=2,"mốt","một"),IF(F9=5,IF(E9&gt;=1,"lăm","năm"),INDEX($O$8:$O$17,F9+1))))</f>
        <v>một</v>
      </c>
      <c r="K9" s="17" t="str">
        <f t="shared" ref="K9:K12" si="5">IF(C9=0,"",TRIM(TRIM(H9&amp;" "&amp;I9&amp;" "&amp;J9)&amp;" "&amp;A9))</f>
        <v>một tỷ</v>
      </c>
      <c r="N9" s="20">
        <v>1</v>
      </c>
      <c r="O9" s="18" t="s">
        <v>48</v>
      </c>
    </row>
    <row r="10" spans="1:15" ht="15.75" x14ac:dyDescent="0.25">
      <c r="A10" s="22" t="s">
        <v>59</v>
      </c>
      <c r="B10" s="25">
        <v>1000000</v>
      </c>
      <c r="C10" s="25">
        <f t="shared" si="0"/>
        <v>58</v>
      </c>
      <c r="D10" s="17">
        <f t="shared" si="1"/>
        <v>0</v>
      </c>
      <c r="E10" s="17">
        <f t="shared" si="2"/>
        <v>5</v>
      </c>
      <c r="F10" s="17">
        <f t="shared" si="3"/>
        <v>8</v>
      </c>
      <c r="G10" s="17" t="b">
        <f t="shared" si="4"/>
        <v>0</v>
      </c>
      <c r="H10" s="17" t="str" cm="1">
        <f t="array" ref="H10">IF(C10=0,"",IF(D10&gt;0,INDEX($O$8:$O$17,D10+1)&amp;" trăm",IF(G10,"","không trăm")))</f>
        <v>không trăm</v>
      </c>
      <c r="I10" s="17" t="str" cm="1">
        <f t="array" ref="I10">IF(C10=0,"",IF(E10=0,IF(AND(F10&gt;0,H10&lt;&gt;""),"lẻ",""),IF(E10=1,"mười",INDEX($O$8:$O$17,E10+1)&amp;" mươi")))</f>
        <v>năm mươi</v>
      </c>
      <c r="J10" s="17" t="str" cm="1">
        <f t="array" ref="J10">IF(F10=0,"",IF(F10=1,IF(E10&gt;=2,"mốt","một"),IF(F10=5,IF(E10&gt;=1,"lăm","năm"),INDEX($O$8:$O$17,F10+1))))</f>
        <v>tám</v>
      </c>
      <c r="K10" s="17" t="str">
        <f t="shared" si="5"/>
        <v>không trăm năm mươi tám triệu</v>
      </c>
      <c r="N10" s="20">
        <v>2</v>
      </c>
      <c r="O10" s="18" t="s">
        <v>49</v>
      </c>
    </row>
    <row r="11" spans="1:15" ht="15.75" x14ac:dyDescent="0.25">
      <c r="A11" s="22" t="s">
        <v>60</v>
      </c>
      <c r="B11" s="25">
        <v>1000</v>
      </c>
      <c r="C11" s="25">
        <f t="shared" si="0"/>
        <v>197</v>
      </c>
      <c r="D11" s="17">
        <f t="shared" si="1"/>
        <v>1</v>
      </c>
      <c r="E11" s="17">
        <f t="shared" si="2"/>
        <v>9</v>
      </c>
      <c r="F11" s="17">
        <f t="shared" si="3"/>
        <v>7</v>
      </c>
      <c r="G11" s="17" t="b">
        <f t="shared" si="4"/>
        <v>0</v>
      </c>
      <c r="H11" s="17" t="str" cm="1">
        <f t="array" ref="H11">IF(C11=0,"",IF(D11&gt;0,INDEX($O$8:$O$17,D11+1)&amp;" trăm",IF(G11,"","không trăm")))</f>
        <v>một trăm</v>
      </c>
      <c r="I11" s="17" t="str" cm="1">
        <f t="array" ref="I11">IF(C11=0,"",IF(E11=0,IF(AND(F11&gt;0,H11&lt;&gt;""),"lẻ",""),IF(E11=1,"mười",INDEX($O$8:$O$17,E11+1)&amp;" mươi")))</f>
        <v>chín mươi</v>
      </c>
      <c r="J11" s="17" t="str" cm="1">
        <f t="array" ref="J11">IF(F11=0,"",IF(F11=1,IF(E11&gt;=2,"mốt","một"),IF(F11=5,IF(E11&gt;=1,"lăm","năm"),INDEX($O$8:$O$17,F11+1))))</f>
        <v>bảy</v>
      </c>
      <c r="K11" s="17" t="str">
        <f t="shared" si="5"/>
        <v>một trăm chín mươi bảy nghìn</v>
      </c>
      <c r="N11" s="20">
        <v>3</v>
      </c>
      <c r="O11" s="18" t="s">
        <v>50</v>
      </c>
    </row>
    <row r="12" spans="1:15" x14ac:dyDescent="0.2">
      <c r="A12" s="17"/>
      <c r="B12" s="25">
        <v>1</v>
      </c>
      <c r="C12" s="25">
        <f t="shared" si="0"/>
        <v>75</v>
      </c>
      <c r="D12" s="17">
        <f t="shared" si="1"/>
        <v>0</v>
      </c>
      <c r="E12" s="17">
        <f t="shared" si="2"/>
        <v>7</v>
      </c>
      <c r="F12" s="17">
        <f t="shared" si="3"/>
        <v>5</v>
      </c>
      <c r="G12" s="17" t="b">
        <f t="shared" si="4"/>
        <v>0</v>
      </c>
      <c r="H12" s="17" t="str" cm="1">
        <f t="array" ref="H12">IF(C12=0,"",IF(D12&gt;0,INDEX($O$8:$O$17,D12+1)&amp;" trăm",IF(G12,"","không trăm")))</f>
        <v>không trăm</v>
      </c>
      <c r="I12" s="17" t="str" cm="1">
        <f t="array" ref="I12">IF(C12=0,"",IF(E12=0,IF(AND(F12&gt;0,H12&lt;&gt;""),"lẻ",""),IF(E12=1,"mười",INDEX($O$8:$O$17,E12+1)&amp;" mươi")))</f>
        <v>bảy mươi</v>
      </c>
      <c r="J12" s="17" t="str" cm="1">
        <f t="array" ref="J12">IF(F12=0,"",IF(F12=1,IF(E12&gt;=2,"mốt","một"),IF(F12=5,IF(E12&gt;=1,"lăm","năm"),INDEX($O$8:$O$17,F12+1))))</f>
        <v>lăm</v>
      </c>
      <c r="K12" s="17" t="str">
        <f t="shared" si="5"/>
        <v>không trăm bảy mươi lăm</v>
      </c>
      <c r="N12" s="20">
        <v>4</v>
      </c>
      <c r="O12" s="18" t="s">
        <v>51</v>
      </c>
    </row>
    <row r="13" spans="1:15" x14ac:dyDescent="0.2">
      <c r="N13" s="20">
        <v>5</v>
      </c>
      <c r="O13" s="18" t="s">
        <v>52</v>
      </c>
    </row>
    <row r="14" spans="1:15" ht="15.75" x14ac:dyDescent="0.25">
      <c r="A14" s="14" t="s">
        <v>61</v>
      </c>
      <c r="B14" t="str">
        <f>TRIM(K8&amp;" "&amp;K9&amp;" "&amp;K10&amp;" "&amp;K11&amp;" "&amp;K12)</f>
        <v>một tỷ không trăm năm mươi tám triệu một trăm chín mươi bảy nghìn không trăm bảy mươi lăm</v>
      </c>
      <c r="N14" s="20">
        <v>6</v>
      </c>
      <c r="O14" s="18" t="s">
        <v>53</v>
      </c>
    </row>
    <row r="15" spans="1:15" x14ac:dyDescent="0.2">
      <c r="N15" s="20">
        <v>7</v>
      </c>
      <c r="O15" s="18" t="s">
        <v>54</v>
      </c>
    </row>
    <row r="16" spans="1:15" x14ac:dyDescent="0.2">
      <c r="N16" s="20">
        <v>8</v>
      </c>
      <c r="O16" s="18" t="s">
        <v>55</v>
      </c>
    </row>
    <row r="17" spans="14:15" x14ac:dyDescent="0.2">
      <c r="N17" s="12">
        <v>9</v>
      </c>
      <c r="O17" s="11" t="s">
        <v>56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351"/>
  <sheetViews>
    <sheetView workbookViewId="0">
      <pane ySplit="4" topLeftCell="A24" activePane="bottomLeft" state="frozen"/>
      <selection pane="bottomLeft" activeCell="E64" sqref="E64"/>
    </sheetView>
  </sheetViews>
  <sheetFormatPr defaultRowHeight="14.25" x14ac:dyDescent="0.2"/>
  <cols>
    <col min="1" max="1" width="8.25" customWidth="1"/>
    <col min="2" max="2" width="13" style="1" customWidth="1"/>
    <col min="3" max="3" width="12.75" customWidth="1"/>
    <col min="4" max="4" width="27.375" customWidth="1"/>
    <col min="5" max="5" width="52.125" customWidth="1"/>
    <col min="6" max="6" width="14.625" customWidth="1"/>
    <col min="7" max="7" width="9.125" customWidth="1"/>
    <col min="8" max="8" width="11.375" customWidth="1"/>
    <col min="9" max="9" width="14.875" customWidth="1"/>
    <col min="10" max="10" width="9.875" bestFit="1" customWidth="1"/>
  </cols>
  <sheetData>
    <row r="1" spans="1:9" ht="30" customHeight="1" x14ac:dyDescent="0.2">
      <c r="A1" s="47" t="s">
        <v>19</v>
      </c>
      <c r="B1" s="41"/>
      <c r="C1" s="41"/>
      <c r="D1" s="41"/>
      <c r="E1" s="41"/>
      <c r="F1" s="41"/>
      <c r="G1" s="41"/>
      <c r="H1" s="41"/>
      <c r="I1" s="41"/>
    </row>
    <row r="2" spans="1:9" x14ac:dyDescent="0.2">
      <c r="A2" s="49" t="s">
        <v>62</v>
      </c>
      <c r="B2" s="41"/>
      <c r="C2" s="41"/>
      <c r="D2" s="41"/>
      <c r="E2" s="41"/>
      <c r="F2" s="41"/>
      <c r="G2" s="41"/>
      <c r="H2" s="41"/>
      <c r="I2" s="41"/>
    </row>
    <row r="4" spans="1:9" ht="30" customHeight="1" x14ac:dyDescent="0.2">
      <c r="A4" s="7" t="s">
        <v>20</v>
      </c>
      <c r="B4" s="8" t="s">
        <v>21</v>
      </c>
      <c r="C4" s="9" t="s">
        <v>22</v>
      </c>
      <c r="D4" s="9" t="s">
        <v>23</v>
      </c>
      <c r="E4" s="9" t="s">
        <v>24</v>
      </c>
      <c r="F4" s="9" t="s">
        <v>25</v>
      </c>
      <c r="G4" s="9" t="s">
        <v>29</v>
      </c>
      <c r="H4" s="9" t="s">
        <v>26</v>
      </c>
      <c r="I4" s="10" t="s">
        <v>27</v>
      </c>
    </row>
    <row r="5" spans="1:9" ht="23.25" customHeight="1" x14ac:dyDescent="0.25">
      <c r="A5" s="2">
        <v>1</v>
      </c>
      <c r="B5" s="52">
        <v>46204</v>
      </c>
      <c r="C5" s="53" t="s">
        <v>138</v>
      </c>
      <c r="D5" s="53" t="s">
        <v>65</v>
      </c>
      <c r="E5" s="53" t="s">
        <v>151</v>
      </c>
      <c r="F5" s="54">
        <v>37757840</v>
      </c>
      <c r="G5" s="51">
        <v>0.08</v>
      </c>
      <c r="H5" s="54">
        <v>3020627</v>
      </c>
      <c r="I5" s="54">
        <v>40778467</v>
      </c>
    </row>
    <row r="6" spans="1:9" ht="23.25" customHeight="1" x14ac:dyDescent="0.25">
      <c r="A6" s="2">
        <v>2</v>
      </c>
      <c r="B6" s="52">
        <v>46205</v>
      </c>
      <c r="C6" s="53" t="s">
        <v>139</v>
      </c>
      <c r="D6" s="53" t="s">
        <v>64</v>
      </c>
      <c r="E6" s="53" t="s">
        <v>152</v>
      </c>
      <c r="F6" s="54">
        <v>35268065</v>
      </c>
      <c r="G6" s="51">
        <v>0.08</v>
      </c>
      <c r="H6" s="54">
        <v>2821445</v>
      </c>
      <c r="I6" s="54">
        <v>38089510</v>
      </c>
    </row>
    <row r="7" spans="1:9" ht="23.25" customHeight="1" x14ac:dyDescent="0.25">
      <c r="A7" s="2">
        <v>3</v>
      </c>
      <c r="B7" s="52">
        <v>46207</v>
      </c>
      <c r="C7" s="53" t="s">
        <v>140</v>
      </c>
      <c r="D7" s="53" t="s">
        <v>65</v>
      </c>
      <c r="E7" s="53" t="s">
        <v>153</v>
      </c>
      <c r="F7" s="54">
        <v>21540615</v>
      </c>
      <c r="G7" s="51">
        <v>0.08</v>
      </c>
      <c r="H7" s="54">
        <v>1723249</v>
      </c>
      <c r="I7" s="54">
        <v>23263864</v>
      </c>
    </row>
    <row r="8" spans="1:9" ht="23.25" customHeight="1" x14ac:dyDescent="0.25">
      <c r="A8" s="2">
        <v>4</v>
      </c>
      <c r="B8" s="52">
        <v>46209</v>
      </c>
      <c r="C8" s="53" t="s">
        <v>141</v>
      </c>
      <c r="D8" s="53" t="s">
        <v>64</v>
      </c>
      <c r="E8" s="53" t="s">
        <v>154</v>
      </c>
      <c r="F8" s="54">
        <v>12928402</v>
      </c>
      <c r="G8" s="51">
        <v>0.08</v>
      </c>
      <c r="H8" s="54">
        <v>1034272</v>
      </c>
      <c r="I8" s="54">
        <v>13962674</v>
      </c>
    </row>
    <row r="9" spans="1:9" ht="23.25" customHeight="1" x14ac:dyDescent="0.25">
      <c r="A9" s="2">
        <v>5</v>
      </c>
      <c r="B9" s="52">
        <v>46211</v>
      </c>
      <c r="C9" s="53" t="s">
        <v>142</v>
      </c>
      <c r="D9" s="53" t="s">
        <v>65</v>
      </c>
      <c r="E9" s="53" t="s">
        <v>155</v>
      </c>
      <c r="F9" s="54">
        <v>25341800</v>
      </c>
      <c r="G9" s="51">
        <v>0.08</v>
      </c>
      <c r="H9" s="54">
        <v>2027344</v>
      </c>
      <c r="I9" s="54">
        <v>27369144</v>
      </c>
    </row>
    <row r="10" spans="1:9" ht="23.25" customHeight="1" x14ac:dyDescent="0.25">
      <c r="A10" s="2">
        <v>6</v>
      </c>
      <c r="B10" s="52">
        <v>46212</v>
      </c>
      <c r="C10" s="53" t="s">
        <v>143</v>
      </c>
      <c r="D10" s="53" t="s">
        <v>64</v>
      </c>
      <c r="E10" s="53" t="s">
        <v>156</v>
      </c>
      <c r="F10" s="54">
        <v>32157429</v>
      </c>
      <c r="G10" s="51">
        <v>0.08</v>
      </c>
      <c r="H10" s="54">
        <v>2572594</v>
      </c>
      <c r="I10" s="54">
        <v>34730023</v>
      </c>
    </row>
    <row r="11" spans="1:9" ht="23.25" customHeight="1" x14ac:dyDescent="0.25">
      <c r="A11" s="2">
        <v>7</v>
      </c>
      <c r="B11" s="52">
        <v>46214</v>
      </c>
      <c r="C11" s="53" t="s">
        <v>144</v>
      </c>
      <c r="D11" s="53" t="s">
        <v>65</v>
      </c>
      <c r="E11" s="53" t="s">
        <v>157</v>
      </c>
      <c r="F11" s="54">
        <v>29978240</v>
      </c>
      <c r="G11" s="51">
        <v>0.08</v>
      </c>
      <c r="H11" s="54">
        <v>2398259</v>
      </c>
      <c r="I11" s="55">
        <v>32376499</v>
      </c>
    </row>
    <row r="12" spans="1:9" ht="23.25" customHeight="1" x14ac:dyDescent="0.25">
      <c r="A12" s="2">
        <v>8</v>
      </c>
      <c r="B12" s="52">
        <v>46216</v>
      </c>
      <c r="C12" s="53" t="s">
        <v>145</v>
      </c>
      <c r="D12" s="53" t="s">
        <v>64</v>
      </c>
      <c r="E12" s="53" t="s">
        <v>158</v>
      </c>
      <c r="F12" s="54">
        <v>27122768</v>
      </c>
      <c r="G12" s="51">
        <v>0.08</v>
      </c>
      <c r="H12" s="54">
        <v>2169821</v>
      </c>
      <c r="I12" s="55">
        <v>29292589</v>
      </c>
    </row>
    <row r="13" spans="1:9" ht="23.25" customHeight="1" x14ac:dyDescent="0.25">
      <c r="A13" s="2">
        <v>9</v>
      </c>
      <c r="B13" s="52">
        <v>46218</v>
      </c>
      <c r="C13" s="53" t="s">
        <v>146</v>
      </c>
      <c r="D13" s="53" t="s">
        <v>65</v>
      </c>
      <c r="E13" s="53" t="s">
        <v>159</v>
      </c>
      <c r="F13" s="54">
        <v>41564170</v>
      </c>
      <c r="G13" s="51">
        <v>0.08</v>
      </c>
      <c r="H13" s="54">
        <v>3325134</v>
      </c>
      <c r="I13" s="55">
        <v>44889304</v>
      </c>
    </row>
    <row r="14" spans="1:9" ht="23.25" customHeight="1" x14ac:dyDescent="0.25">
      <c r="A14" s="2">
        <v>10</v>
      </c>
      <c r="B14" s="52">
        <v>46219</v>
      </c>
      <c r="C14" s="53" t="s">
        <v>147</v>
      </c>
      <c r="D14" s="53" t="s">
        <v>64</v>
      </c>
      <c r="E14" s="53" t="s">
        <v>160</v>
      </c>
      <c r="F14" s="54">
        <v>42952571</v>
      </c>
      <c r="G14" s="51">
        <v>0.08</v>
      </c>
      <c r="H14" s="54">
        <v>3436206</v>
      </c>
      <c r="I14" s="55">
        <v>46388777</v>
      </c>
    </row>
    <row r="15" spans="1:9" ht="23.25" customHeight="1" x14ac:dyDescent="0.25">
      <c r="A15" s="2">
        <v>11</v>
      </c>
      <c r="B15" s="52">
        <v>46221</v>
      </c>
      <c r="C15" s="53" t="s">
        <v>148</v>
      </c>
      <c r="D15" s="53" t="s">
        <v>65</v>
      </c>
      <c r="E15" s="53" t="s">
        <v>161</v>
      </c>
      <c r="F15" s="54">
        <v>22786585</v>
      </c>
      <c r="G15" s="51">
        <v>0.08</v>
      </c>
      <c r="H15" s="54">
        <v>1822927</v>
      </c>
      <c r="I15" s="55">
        <v>24609512</v>
      </c>
    </row>
    <row r="16" spans="1:9" ht="23.25" customHeight="1" x14ac:dyDescent="0.25">
      <c r="A16" s="2">
        <v>12</v>
      </c>
      <c r="B16" s="52">
        <v>46223</v>
      </c>
      <c r="C16" s="53" t="s">
        <v>149</v>
      </c>
      <c r="D16" s="53" t="s">
        <v>64</v>
      </c>
      <c r="E16" s="53" t="s">
        <v>162</v>
      </c>
      <c r="F16" s="54">
        <v>3078540</v>
      </c>
      <c r="G16" s="51">
        <v>0.08</v>
      </c>
      <c r="H16" s="54">
        <v>246283</v>
      </c>
      <c r="I16" s="55">
        <v>3324823</v>
      </c>
    </row>
    <row r="17" spans="1:9" ht="23.25" customHeight="1" x14ac:dyDescent="0.25">
      <c r="A17" s="2">
        <v>13</v>
      </c>
      <c r="B17" s="52">
        <v>46223</v>
      </c>
      <c r="C17" s="53" t="s">
        <v>150</v>
      </c>
      <c r="D17" s="53" t="s">
        <v>64</v>
      </c>
      <c r="E17" s="53" t="s">
        <v>163</v>
      </c>
      <c r="F17" s="54">
        <v>19926870</v>
      </c>
      <c r="G17" s="51">
        <v>0.08</v>
      </c>
      <c r="H17" s="54">
        <v>1594150</v>
      </c>
      <c r="I17" s="55">
        <v>21521020</v>
      </c>
    </row>
    <row r="18" spans="1:9" ht="23.25" customHeight="1" x14ac:dyDescent="0.2">
      <c r="A18" s="2">
        <v>14</v>
      </c>
      <c r="B18" s="28">
        <v>46225</v>
      </c>
      <c r="C18" s="29" t="s">
        <v>66</v>
      </c>
      <c r="D18" s="29" t="s">
        <v>65</v>
      </c>
      <c r="E18" s="29" t="s">
        <v>90</v>
      </c>
      <c r="F18" s="30">
        <v>29372365</v>
      </c>
      <c r="G18" s="27">
        <v>0.08</v>
      </c>
      <c r="H18" s="30">
        <v>2349789</v>
      </c>
      <c r="I18" s="34">
        <v>31722154</v>
      </c>
    </row>
    <row r="19" spans="1:9" ht="23.25" customHeight="1" x14ac:dyDescent="0.2">
      <c r="A19" s="2">
        <v>15</v>
      </c>
      <c r="B19" s="28">
        <v>46226</v>
      </c>
      <c r="C19" s="29" t="s">
        <v>67</v>
      </c>
      <c r="D19" s="29" t="s">
        <v>64</v>
      </c>
      <c r="E19" s="29" t="s">
        <v>91</v>
      </c>
      <c r="F19" s="30">
        <v>30110956</v>
      </c>
      <c r="G19" s="27">
        <v>0.08</v>
      </c>
      <c r="H19" s="30">
        <v>2408876</v>
      </c>
      <c r="I19" s="34">
        <v>32519832</v>
      </c>
    </row>
    <row r="20" spans="1:9" ht="23.25" customHeight="1" x14ac:dyDescent="0.2">
      <c r="A20" s="2">
        <v>16</v>
      </c>
      <c r="B20" s="28">
        <v>46228</v>
      </c>
      <c r="C20" s="29" t="s">
        <v>68</v>
      </c>
      <c r="D20" s="29" t="s">
        <v>65</v>
      </c>
      <c r="E20" s="29" t="s">
        <v>92</v>
      </c>
      <c r="F20" s="30">
        <v>25111730</v>
      </c>
      <c r="G20" s="27">
        <v>0.08</v>
      </c>
      <c r="H20" s="30">
        <v>2008938</v>
      </c>
      <c r="I20" s="34">
        <v>27120668</v>
      </c>
    </row>
    <row r="21" spans="1:9" ht="23.25" customHeight="1" x14ac:dyDescent="0.2">
      <c r="A21" s="2">
        <v>17</v>
      </c>
      <c r="B21" s="28">
        <v>46230</v>
      </c>
      <c r="C21" s="29" t="s">
        <v>69</v>
      </c>
      <c r="D21" s="29" t="s">
        <v>64</v>
      </c>
      <c r="E21" s="29" t="s">
        <v>93</v>
      </c>
      <c r="F21" s="30">
        <v>11491102</v>
      </c>
      <c r="G21" s="27">
        <v>0.08</v>
      </c>
      <c r="H21" s="30">
        <v>919288</v>
      </c>
      <c r="I21" s="34">
        <v>12410390</v>
      </c>
    </row>
    <row r="22" spans="1:9" ht="23.25" customHeight="1" x14ac:dyDescent="0.2">
      <c r="A22" s="2">
        <v>18</v>
      </c>
      <c r="B22" s="28">
        <v>46232</v>
      </c>
      <c r="C22" s="29" t="s">
        <v>70</v>
      </c>
      <c r="D22" s="29" t="s">
        <v>65</v>
      </c>
      <c r="E22" s="29" t="s">
        <v>94</v>
      </c>
      <c r="F22" s="30">
        <v>29629910</v>
      </c>
      <c r="G22" s="27">
        <v>0.08</v>
      </c>
      <c r="H22" s="30">
        <v>2370393</v>
      </c>
      <c r="I22" s="34">
        <v>32000303</v>
      </c>
    </row>
    <row r="23" spans="1:9" ht="23.25" customHeight="1" x14ac:dyDescent="0.2">
      <c r="A23" s="2">
        <v>19</v>
      </c>
      <c r="B23" s="28">
        <v>46233</v>
      </c>
      <c r="C23" s="29" t="s">
        <v>71</v>
      </c>
      <c r="D23" s="29" t="s">
        <v>64</v>
      </c>
      <c r="E23" s="29" t="s">
        <v>95</v>
      </c>
      <c r="F23" s="30">
        <v>24252921</v>
      </c>
      <c r="G23" s="27">
        <v>0.08</v>
      </c>
      <c r="H23" s="30">
        <v>1940234</v>
      </c>
      <c r="I23" s="34">
        <v>26193155</v>
      </c>
    </row>
    <row r="24" spans="1:9" ht="23.25" customHeight="1" x14ac:dyDescent="0.2">
      <c r="A24" s="2">
        <v>20</v>
      </c>
      <c r="B24" s="28">
        <v>46235</v>
      </c>
      <c r="C24" s="29" t="s">
        <v>72</v>
      </c>
      <c r="D24" s="29" t="s">
        <v>65</v>
      </c>
      <c r="E24" s="29" t="s">
        <v>96</v>
      </c>
      <c r="F24" s="30">
        <v>15977150</v>
      </c>
      <c r="G24" s="27">
        <v>0.08</v>
      </c>
      <c r="H24" s="30">
        <v>1278172</v>
      </c>
      <c r="I24" s="34">
        <v>17255322</v>
      </c>
    </row>
    <row r="25" spans="1:9" ht="23.25" customHeight="1" x14ac:dyDescent="0.2">
      <c r="A25" s="2">
        <v>21</v>
      </c>
      <c r="B25" s="28">
        <v>46237</v>
      </c>
      <c r="C25" s="29" t="s">
        <v>73</v>
      </c>
      <c r="D25" s="29" t="s">
        <v>64</v>
      </c>
      <c r="E25" s="29" t="s">
        <v>97</v>
      </c>
      <c r="F25" s="30">
        <v>12599539</v>
      </c>
      <c r="G25" s="27">
        <v>0.08</v>
      </c>
      <c r="H25" s="30">
        <v>1007963</v>
      </c>
      <c r="I25" s="30">
        <v>13607502</v>
      </c>
    </row>
    <row r="26" spans="1:9" ht="23.25" customHeight="1" x14ac:dyDescent="0.2">
      <c r="A26" s="2">
        <v>22</v>
      </c>
      <c r="B26" s="28">
        <v>46239</v>
      </c>
      <c r="C26" s="29" t="s">
        <v>74</v>
      </c>
      <c r="D26" s="29" t="s">
        <v>65</v>
      </c>
      <c r="E26" s="29" t="s">
        <v>98</v>
      </c>
      <c r="F26" s="30">
        <v>20978935</v>
      </c>
      <c r="G26" s="27">
        <v>0.08</v>
      </c>
      <c r="H26" s="30">
        <v>1678315</v>
      </c>
      <c r="I26" s="30">
        <v>22657250</v>
      </c>
    </row>
    <row r="27" spans="1:9" ht="23.25" customHeight="1" x14ac:dyDescent="0.2">
      <c r="A27" s="2">
        <v>23</v>
      </c>
      <c r="B27" s="28">
        <v>46240</v>
      </c>
      <c r="C27" s="29" t="s">
        <v>75</v>
      </c>
      <c r="D27" s="29" t="s">
        <v>64</v>
      </c>
      <c r="E27" s="29" t="s">
        <v>99</v>
      </c>
      <c r="F27" s="30">
        <v>22586175</v>
      </c>
      <c r="G27" s="27">
        <v>0.08</v>
      </c>
      <c r="H27" s="30">
        <v>1806894</v>
      </c>
      <c r="I27" s="30">
        <v>24393069</v>
      </c>
    </row>
    <row r="28" spans="1:9" ht="23.25" customHeight="1" x14ac:dyDescent="0.2">
      <c r="A28" s="2">
        <v>24</v>
      </c>
      <c r="B28" s="28">
        <v>46242</v>
      </c>
      <c r="C28" s="29" t="s">
        <v>76</v>
      </c>
      <c r="D28" s="29" t="s">
        <v>65</v>
      </c>
      <c r="E28" s="29" t="s">
        <v>100</v>
      </c>
      <c r="F28" s="30">
        <v>24649170</v>
      </c>
      <c r="G28" s="27">
        <v>0.08</v>
      </c>
      <c r="H28" s="30">
        <v>1971934</v>
      </c>
      <c r="I28" s="30">
        <v>26621104</v>
      </c>
    </row>
    <row r="29" spans="1:9" ht="23.25" customHeight="1" x14ac:dyDescent="0.2">
      <c r="A29" s="2">
        <v>25</v>
      </c>
      <c r="B29" s="28">
        <v>46244</v>
      </c>
      <c r="C29" s="29" t="s">
        <v>77</v>
      </c>
      <c r="D29" s="29" t="s">
        <v>64</v>
      </c>
      <c r="E29" s="29" t="s">
        <v>101</v>
      </c>
      <c r="F29" s="30">
        <v>15744655</v>
      </c>
      <c r="G29" s="27">
        <v>0.08</v>
      </c>
      <c r="H29" s="30">
        <v>1259572</v>
      </c>
      <c r="I29" s="30">
        <v>17004227</v>
      </c>
    </row>
    <row r="30" spans="1:9" ht="23.25" customHeight="1" x14ac:dyDescent="0.2">
      <c r="A30" s="2">
        <v>26</v>
      </c>
      <c r="B30" s="28">
        <v>46246</v>
      </c>
      <c r="C30" s="29" t="s">
        <v>78</v>
      </c>
      <c r="D30" s="29" t="s">
        <v>65</v>
      </c>
      <c r="E30" s="29" t="s">
        <v>102</v>
      </c>
      <c r="F30" s="30">
        <v>24417275</v>
      </c>
      <c r="G30" s="27">
        <v>0.08</v>
      </c>
      <c r="H30" s="30">
        <v>1953382</v>
      </c>
      <c r="I30" s="30">
        <v>26370657</v>
      </c>
    </row>
    <row r="31" spans="1:9" ht="23.25" customHeight="1" x14ac:dyDescent="0.2">
      <c r="A31" s="2">
        <v>27</v>
      </c>
      <c r="B31" s="28">
        <v>46247</v>
      </c>
      <c r="C31" s="29" t="s">
        <v>79</v>
      </c>
      <c r="D31" s="29" t="s">
        <v>64</v>
      </c>
      <c r="E31" s="29" t="s">
        <v>103</v>
      </c>
      <c r="F31" s="30">
        <v>27212073</v>
      </c>
      <c r="G31" s="27">
        <v>0.08</v>
      </c>
      <c r="H31" s="30">
        <v>2176966</v>
      </c>
      <c r="I31" s="30">
        <v>29389039</v>
      </c>
    </row>
    <row r="32" spans="1:9" s="50" customFormat="1" ht="23.25" customHeight="1" x14ac:dyDescent="0.2">
      <c r="A32" s="2">
        <v>28</v>
      </c>
      <c r="B32" s="57">
        <v>46247</v>
      </c>
      <c r="C32" s="58" t="s">
        <v>120</v>
      </c>
      <c r="D32" s="58" t="s">
        <v>178</v>
      </c>
      <c r="E32" s="58" t="s">
        <v>164</v>
      </c>
      <c r="F32" s="59">
        <v>-332617</v>
      </c>
      <c r="G32" s="59">
        <v>0</v>
      </c>
      <c r="H32" s="59">
        <v>-26609</v>
      </c>
      <c r="I32" s="59">
        <v>-359226</v>
      </c>
    </row>
    <row r="33" spans="1:9" ht="23.25" customHeight="1" x14ac:dyDescent="0.2">
      <c r="A33" s="2">
        <v>29</v>
      </c>
      <c r="B33" s="28">
        <v>46249</v>
      </c>
      <c r="C33" s="29" t="s">
        <v>80</v>
      </c>
      <c r="D33" s="29" t="s">
        <v>65</v>
      </c>
      <c r="E33" s="29" t="s">
        <v>104</v>
      </c>
      <c r="F33" s="30">
        <v>40599065</v>
      </c>
      <c r="G33" s="27">
        <v>0.08</v>
      </c>
      <c r="H33" s="30">
        <v>3247925</v>
      </c>
      <c r="I33" s="30">
        <v>43846990</v>
      </c>
    </row>
    <row r="34" spans="1:9" ht="23.25" customHeight="1" x14ac:dyDescent="0.2">
      <c r="A34" s="2">
        <v>30</v>
      </c>
      <c r="B34" s="28">
        <v>46251</v>
      </c>
      <c r="C34" s="29" t="s">
        <v>81</v>
      </c>
      <c r="D34" s="29" t="s">
        <v>64</v>
      </c>
      <c r="E34" s="29" t="s">
        <v>105</v>
      </c>
      <c r="F34" s="30">
        <v>22077771</v>
      </c>
      <c r="G34" s="27">
        <v>0.08</v>
      </c>
      <c r="H34" s="30">
        <v>1766222</v>
      </c>
      <c r="I34" s="30">
        <v>23843993</v>
      </c>
    </row>
    <row r="35" spans="1:9" ht="23.25" customHeight="1" x14ac:dyDescent="0.2">
      <c r="A35" s="2">
        <v>31</v>
      </c>
      <c r="B35" s="60">
        <v>46251</v>
      </c>
      <c r="C35" s="61" t="s">
        <v>121</v>
      </c>
      <c r="D35" s="61" t="s">
        <v>178</v>
      </c>
      <c r="E35" s="61" t="s">
        <v>165</v>
      </c>
      <c r="F35" s="70">
        <v>-344280</v>
      </c>
      <c r="G35" s="62">
        <v>0</v>
      </c>
      <c r="H35" s="70">
        <v>-27542</v>
      </c>
      <c r="I35" s="70">
        <v>-371822</v>
      </c>
    </row>
    <row r="36" spans="1:9" ht="23.25" customHeight="1" x14ac:dyDescent="0.2">
      <c r="A36" s="2">
        <v>32</v>
      </c>
      <c r="B36" s="60">
        <v>46252</v>
      </c>
      <c r="C36" s="61" t="s">
        <v>122</v>
      </c>
      <c r="D36" s="61" t="s">
        <v>178</v>
      </c>
      <c r="E36" s="61" t="s">
        <v>166</v>
      </c>
      <c r="F36" s="70">
        <v>-1767185</v>
      </c>
      <c r="G36" s="62">
        <v>0</v>
      </c>
      <c r="H36" s="70">
        <v>-141375</v>
      </c>
      <c r="I36" s="70">
        <v>-1908560</v>
      </c>
    </row>
    <row r="37" spans="1:9" ht="23.25" customHeight="1" x14ac:dyDescent="0.2">
      <c r="A37" s="2">
        <v>33</v>
      </c>
      <c r="B37" s="28">
        <v>46253</v>
      </c>
      <c r="C37" s="29" t="s">
        <v>82</v>
      </c>
      <c r="D37" s="29" t="s">
        <v>65</v>
      </c>
      <c r="E37" s="29" t="s">
        <v>106</v>
      </c>
      <c r="F37" s="30">
        <v>42291135</v>
      </c>
      <c r="G37" s="27">
        <v>0.08</v>
      </c>
      <c r="H37" s="30">
        <v>3383291</v>
      </c>
      <c r="I37" s="34">
        <v>45674426</v>
      </c>
    </row>
    <row r="38" spans="1:9" ht="23.25" customHeight="1" x14ac:dyDescent="0.2">
      <c r="A38" s="2">
        <v>34</v>
      </c>
      <c r="B38" s="31">
        <v>46254</v>
      </c>
      <c r="C38" s="35" t="s">
        <v>83</v>
      </c>
      <c r="D38" s="32" t="s">
        <v>64</v>
      </c>
      <c r="E38" s="32" t="s">
        <v>107</v>
      </c>
      <c r="F38" s="36">
        <v>20334817</v>
      </c>
      <c r="G38" s="33">
        <v>0.08</v>
      </c>
      <c r="H38" s="36">
        <v>1626785</v>
      </c>
      <c r="I38" s="37">
        <v>21961602</v>
      </c>
    </row>
    <row r="39" spans="1:9" ht="23.25" customHeight="1" x14ac:dyDescent="0.2">
      <c r="A39" s="2">
        <v>35</v>
      </c>
      <c r="B39" s="28">
        <v>46256</v>
      </c>
      <c r="C39" s="29" t="s">
        <v>84</v>
      </c>
      <c r="D39" s="29" t="s">
        <v>65</v>
      </c>
      <c r="E39" s="29" t="s">
        <v>108</v>
      </c>
      <c r="F39" s="30">
        <v>28949690</v>
      </c>
      <c r="G39" s="27">
        <v>0.08</v>
      </c>
      <c r="H39" s="30">
        <v>2315975</v>
      </c>
      <c r="I39" s="34">
        <v>31265665</v>
      </c>
    </row>
    <row r="40" spans="1:9" ht="23.25" customHeight="1" x14ac:dyDescent="0.2">
      <c r="A40" s="2">
        <v>36</v>
      </c>
      <c r="B40" s="28">
        <v>46258</v>
      </c>
      <c r="C40" s="29" t="s">
        <v>85</v>
      </c>
      <c r="D40" s="29" t="s">
        <v>64</v>
      </c>
      <c r="E40" s="29" t="s">
        <v>109</v>
      </c>
      <c r="F40" s="30">
        <v>28945894</v>
      </c>
      <c r="G40" s="27">
        <v>0.08</v>
      </c>
      <c r="H40" s="30">
        <v>2315672</v>
      </c>
      <c r="I40" s="34">
        <v>31261566</v>
      </c>
    </row>
    <row r="41" spans="1:9" ht="23.25" customHeight="1" x14ac:dyDescent="0.2">
      <c r="A41" s="2">
        <v>37</v>
      </c>
      <c r="B41" s="63">
        <v>46258</v>
      </c>
      <c r="C41" s="64" t="s">
        <v>123</v>
      </c>
      <c r="D41" s="64" t="s">
        <v>178</v>
      </c>
      <c r="E41" s="64" t="s">
        <v>167</v>
      </c>
      <c r="F41" s="70">
        <v>-548272</v>
      </c>
      <c r="G41" s="66">
        <v>0</v>
      </c>
      <c r="H41" s="70">
        <v>-43862</v>
      </c>
      <c r="I41" s="70">
        <v>-592134</v>
      </c>
    </row>
    <row r="42" spans="1:9" ht="23.25" customHeight="1" x14ac:dyDescent="0.2">
      <c r="A42" s="2">
        <v>38</v>
      </c>
      <c r="B42" s="60">
        <v>46258</v>
      </c>
      <c r="C42" s="61" t="s">
        <v>124</v>
      </c>
      <c r="D42" s="61" t="s">
        <v>178</v>
      </c>
      <c r="E42" s="61" t="s">
        <v>168</v>
      </c>
      <c r="F42" s="70">
        <v>-102617</v>
      </c>
      <c r="G42" s="62">
        <v>0</v>
      </c>
      <c r="H42" s="70">
        <v>-8209</v>
      </c>
      <c r="I42" s="70">
        <v>-110826</v>
      </c>
    </row>
    <row r="43" spans="1:9" ht="23.25" customHeight="1" x14ac:dyDescent="0.2">
      <c r="A43" s="2">
        <v>39</v>
      </c>
      <c r="B43" s="60">
        <v>46258</v>
      </c>
      <c r="C43" s="61" t="s">
        <v>125</v>
      </c>
      <c r="D43" s="61" t="s">
        <v>178</v>
      </c>
      <c r="E43" s="61" t="s">
        <v>169</v>
      </c>
      <c r="F43" s="70">
        <v>-367936</v>
      </c>
      <c r="G43" s="62">
        <v>0</v>
      </c>
      <c r="H43" s="70">
        <v>-29435</v>
      </c>
      <c r="I43" s="70">
        <v>-397371</v>
      </c>
    </row>
    <row r="44" spans="1:9" ht="23.25" customHeight="1" x14ac:dyDescent="0.2">
      <c r="A44" s="2">
        <v>40</v>
      </c>
      <c r="B44" s="60">
        <v>46258</v>
      </c>
      <c r="C44" s="61" t="s">
        <v>126</v>
      </c>
      <c r="D44" s="61" t="s">
        <v>178</v>
      </c>
      <c r="E44" s="61" t="s">
        <v>170</v>
      </c>
      <c r="F44" s="70">
        <v>-797645</v>
      </c>
      <c r="G44" s="62">
        <v>0</v>
      </c>
      <c r="H44" s="70">
        <v>-63812</v>
      </c>
      <c r="I44" s="70">
        <v>-861457</v>
      </c>
    </row>
    <row r="45" spans="1:9" ht="23.25" customHeight="1" x14ac:dyDescent="0.2">
      <c r="A45" s="2">
        <v>41</v>
      </c>
      <c r="B45" s="60">
        <v>46258</v>
      </c>
      <c r="C45" s="61" t="s">
        <v>127</v>
      </c>
      <c r="D45" s="61" t="s">
        <v>178</v>
      </c>
      <c r="E45" s="61" t="s">
        <v>171</v>
      </c>
      <c r="F45" s="70">
        <v>-1725268</v>
      </c>
      <c r="G45" s="62">
        <v>0</v>
      </c>
      <c r="H45" s="70">
        <v>-138021</v>
      </c>
      <c r="I45" s="70">
        <v>-1863289</v>
      </c>
    </row>
    <row r="46" spans="1:9" ht="23.25" customHeight="1" x14ac:dyDescent="0.2">
      <c r="A46" s="2">
        <v>42</v>
      </c>
      <c r="B46" s="57">
        <v>46258</v>
      </c>
      <c r="C46" s="58" t="s">
        <v>128</v>
      </c>
      <c r="D46" s="58" t="s">
        <v>178</v>
      </c>
      <c r="E46" s="58" t="s">
        <v>172</v>
      </c>
      <c r="F46" s="56">
        <v>-198238</v>
      </c>
      <c r="G46" s="66">
        <v>0</v>
      </c>
      <c r="H46" s="56">
        <v>-15859</v>
      </c>
      <c r="I46" s="56">
        <v>-214097</v>
      </c>
    </row>
    <row r="47" spans="1:9" s="50" customFormat="1" ht="23.25" customHeight="1" x14ac:dyDescent="0.2">
      <c r="A47" s="2">
        <v>43</v>
      </c>
      <c r="B47" s="60">
        <v>46258</v>
      </c>
      <c r="C47" s="61" t="s">
        <v>129</v>
      </c>
      <c r="D47" s="61" t="s">
        <v>178</v>
      </c>
      <c r="E47" s="61" t="s">
        <v>170</v>
      </c>
      <c r="F47" s="70">
        <v>-536442</v>
      </c>
      <c r="G47" s="62">
        <v>0</v>
      </c>
      <c r="H47" s="70">
        <v>-42915</v>
      </c>
      <c r="I47" s="70">
        <v>-579357</v>
      </c>
    </row>
    <row r="48" spans="1:9" s="50" customFormat="1" ht="23.25" customHeight="1" x14ac:dyDescent="0.2">
      <c r="A48" s="2">
        <v>44</v>
      </c>
      <c r="B48" s="60">
        <v>46258</v>
      </c>
      <c r="C48" s="61" t="s">
        <v>130</v>
      </c>
      <c r="D48" s="61" t="s">
        <v>178</v>
      </c>
      <c r="E48" s="61" t="s">
        <v>165</v>
      </c>
      <c r="F48" s="70">
        <v>-104950</v>
      </c>
      <c r="G48" s="62">
        <v>0</v>
      </c>
      <c r="H48" s="70">
        <v>-8396</v>
      </c>
      <c r="I48" s="70">
        <v>-113346</v>
      </c>
    </row>
    <row r="49" spans="1:10" ht="23.25" customHeight="1" x14ac:dyDescent="0.2">
      <c r="A49" s="2">
        <v>45</v>
      </c>
      <c r="B49" s="31">
        <v>46260</v>
      </c>
      <c r="C49" s="32" t="s">
        <v>86</v>
      </c>
      <c r="D49" s="32" t="s">
        <v>65</v>
      </c>
      <c r="E49" s="32" t="s">
        <v>110</v>
      </c>
      <c r="F49" s="36">
        <v>50991250</v>
      </c>
      <c r="G49" s="33">
        <v>0.08</v>
      </c>
      <c r="H49" s="36">
        <v>4079300</v>
      </c>
      <c r="I49" s="37">
        <v>55070550</v>
      </c>
    </row>
    <row r="50" spans="1:10" ht="23.25" customHeight="1" x14ac:dyDescent="0.2">
      <c r="A50" s="2">
        <v>46</v>
      </c>
      <c r="B50" s="60">
        <v>46260</v>
      </c>
      <c r="C50" s="61" t="s">
        <v>131</v>
      </c>
      <c r="D50" s="61" t="s">
        <v>178</v>
      </c>
      <c r="E50" s="61" t="s">
        <v>173</v>
      </c>
      <c r="F50" s="70">
        <v>-205235</v>
      </c>
      <c r="G50" s="62">
        <v>0</v>
      </c>
      <c r="H50" s="70">
        <v>-16419</v>
      </c>
      <c r="I50" s="70">
        <v>-221654</v>
      </c>
    </row>
    <row r="51" spans="1:10" ht="23.25" customHeight="1" x14ac:dyDescent="0.2">
      <c r="A51" s="2">
        <v>47</v>
      </c>
      <c r="B51" s="63">
        <v>46260</v>
      </c>
      <c r="C51" s="64" t="s">
        <v>132</v>
      </c>
      <c r="D51" s="65" t="s">
        <v>178</v>
      </c>
      <c r="E51" s="64" t="s">
        <v>174</v>
      </c>
      <c r="F51" s="56">
        <v>-189336</v>
      </c>
      <c r="G51" s="66">
        <v>0</v>
      </c>
      <c r="H51" s="56">
        <v>-15147</v>
      </c>
      <c r="I51" s="56">
        <v>-204483</v>
      </c>
    </row>
    <row r="52" spans="1:10" ht="23.25" customHeight="1" x14ac:dyDescent="0.2">
      <c r="A52" s="2">
        <v>48</v>
      </c>
      <c r="B52" s="60">
        <v>46260</v>
      </c>
      <c r="C52" s="61" t="s">
        <v>133</v>
      </c>
      <c r="D52" s="61" t="s">
        <v>178</v>
      </c>
      <c r="E52" s="61" t="s">
        <v>175</v>
      </c>
      <c r="F52" s="70">
        <v>-1049269</v>
      </c>
      <c r="G52" s="62">
        <v>0</v>
      </c>
      <c r="H52" s="70">
        <v>-83942</v>
      </c>
      <c r="I52" s="70">
        <v>-1133211</v>
      </c>
    </row>
    <row r="53" spans="1:10" ht="23.25" customHeight="1" x14ac:dyDescent="0.2">
      <c r="A53" s="2">
        <v>49</v>
      </c>
      <c r="B53" s="60">
        <v>46260</v>
      </c>
      <c r="C53" s="61" t="s">
        <v>134</v>
      </c>
      <c r="D53" s="61" t="s">
        <v>178</v>
      </c>
      <c r="E53" s="61" t="s">
        <v>173</v>
      </c>
      <c r="F53" s="70">
        <v>-138000</v>
      </c>
      <c r="G53" s="62">
        <v>0</v>
      </c>
      <c r="H53" s="70">
        <v>-11040</v>
      </c>
      <c r="I53" s="70">
        <v>-149040</v>
      </c>
    </row>
    <row r="54" spans="1:10" ht="23.25" customHeight="1" x14ac:dyDescent="0.2">
      <c r="A54" s="2">
        <v>50</v>
      </c>
      <c r="B54" s="63">
        <v>46260</v>
      </c>
      <c r="C54" s="64" t="s">
        <v>135</v>
      </c>
      <c r="D54" s="65" t="s">
        <v>178</v>
      </c>
      <c r="E54" s="64" t="s">
        <v>176</v>
      </c>
      <c r="F54" s="56">
        <v>-1244780</v>
      </c>
      <c r="G54" s="66">
        <v>0</v>
      </c>
      <c r="H54" s="56">
        <v>-99582</v>
      </c>
      <c r="I54" s="56">
        <v>-1344362</v>
      </c>
    </row>
    <row r="55" spans="1:10" ht="23.25" customHeight="1" x14ac:dyDescent="0.2">
      <c r="A55" s="2">
        <v>51</v>
      </c>
      <c r="B55" s="63">
        <v>46260</v>
      </c>
      <c r="C55" s="64" t="s">
        <v>136</v>
      </c>
      <c r="D55" s="65" t="s">
        <v>178</v>
      </c>
      <c r="E55" s="64" t="s">
        <v>177</v>
      </c>
      <c r="F55" s="56">
        <v>-138000</v>
      </c>
      <c r="G55" s="66">
        <v>0</v>
      </c>
      <c r="H55" s="56">
        <v>-11040</v>
      </c>
      <c r="I55" s="56">
        <v>-149040</v>
      </c>
    </row>
    <row r="56" spans="1:10" ht="23.25" customHeight="1" x14ac:dyDescent="0.2">
      <c r="A56" s="2">
        <v>52</v>
      </c>
      <c r="B56" s="60">
        <v>46260</v>
      </c>
      <c r="C56" s="61" t="s">
        <v>137</v>
      </c>
      <c r="D56" s="61" t="s">
        <v>178</v>
      </c>
      <c r="E56" s="61" t="s">
        <v>173</v>
      </c>
      <c r="F56" s="70">
        <v>-622644</v>
      </c>
      <c r="G56" s="62">
        <v>0</v>
      </c>
      <c r="H56" s="70">
        <v>-49812</v>
      </c>
      <c r="I56" s="70">
        <v>-672456</v>
      </c>
    </row>
    <row r="57" spans="1:10" ht="23.25" customHeight="1" x14ac:dyDescent="0.2">
      <c r="A57" s="2">
        <v>53</v>
      </c>
      <c r="B57" s="28">
        <v>46261</v>
      </c>
      <c r="C57" s="29" t="s">
        <v>87</v>
      </c>
      <c r="D57" s="29" t="s">
        <v>64</v>
      </c>
      <c r="E57" s="29" t="s">
        <v>111</v>
      </c>
      <c r="F57" s="30">
        <v>38192390</v>
      </c>
      <c r="G57" s="27">
        <v>0.08</v>
      </c>
      <c r="H57" s="30">
        <v>3055391</v>
      </c>
      <c r="I57" s="30">
        <v>41247781</v>
      </c>
    </row>
    <row r="58" spans="1:10" ht="23.25" customHeight="1" x14ac:dyDescent="0.2">
      <c r="A58" s="2">
        <v>54</v>
      </c>
      <c r="B58" s="28">
        <v>46263</v>
      </c>
      <c r="C58" s="29" t="s">
        <v>88</v>
      </c>
      <c r="D58" s="29" t="s">
        <v>65</v>
      </c>
      <c r="E58" s="29" t="s">
        <v>112</v>
      </c>
      <c r="F58" s="30">
        <v>32941580</v>
      </c>
      <c r="G58" s="27">
        <v>0.08</v>
      </c>
      <c r="H58" s="30">
        <v>2635326</v>
      </c>
      <c r="I58" s="30">
        <v>35576906</v>
      </c>
    </row>
    <row r="59" spans="1:10" ht="23.25" customHeight="1" x14ac:dyDescent="0.2">
      <c r="A59" s="2">
        <v>55</v>
      </c>
      <c r="B59" s="28">
        <v>46265</v>
      </c>
      <c r="C59" s="29" t="s">
        <v>89</v>
      </c>
      <c r="D59" s="29" t="s">
        <v>64</v>
      </c>
      <c r="E59" s="29" t="s">
        <v>113</v>
      </c>
      <c r="F59" s="30">
        <v>18363379</v>
      </c>
      <c r="G59" s="27">
        <v>0.08</v>
      </c>
      <c r="H59" s="30">
        <v>1469070</v>
      </c>
      <c r="I59" s="30">
        <v>19832449</v>
      </c>
    </row>
    <row r="60" spans="1:10" ht="23.25" customHeight="1" x14ac:dyDescent="0.2">
      <c r="A60" s="2">
        <v>56</v>
      </c>
      <c r="B60" s="3"/>
      <c r="C60" s="2"/>
      <c r="D60" s="4"/>
      <c r="E60" s="4"/>
      <c r="F60" s="5"/>
      <c r="G60" s="6"/>
      <c r="H60" s="5"/>
      <c r="I60" s="5"/>
    </row>
    <row r="61" spans="1:10" ht="23.25" customHeight="1" x14ac:dyDescent="0.2">
      <c r="A61" s="67" t="s">
        <v>28</v>
      </c>
      <c r="B61" s="67"/>
      <c r="C61" s="67"/>
      <c r="D61" s="67"/>
      <c r="E61" s="67"/>
      <c r="F61" s="68">
        <f>SUBTOTAL(109,Table2[Tổng tiền hàng])</f>
        <v>979812108</v>
      </c>
      <c r="G61" s="69"/>
      <c r="H61" s="68">
        <f>SUBTOTAL(109,Table2[Tiền thuế GTGT])</f>
        <v>78384967</v>
      </c>
      <c r="I61" s="68">
        <f>SUBTOTAL(109,Table2[Tổng tiền thanh toán])</f>
        <v>1058197075</v>
      </c>
      <c r="J61" s="39"/>
    </row>
    <row r="62" spans="1:10" x14ac:dyDescent="0.2">
      <c r="H62" t="s">
        <v>119</v>
      </c>
      <c r="I62" s="38">
        <v>981164923</v>
      </c>
    </row>
    <row r="64" spans="1:10" x14ac:dyDescent="0.2">
      <c r="B64" s="1" t="s">
        <v>117</v>
      </c>
      <c r="C64" t="s">
        <v>118</v>
      </c>
      <c r="I64" s="39">
        <f>I38+I49+I62</f>
        <v>1058197075</v>
      </c>
    </row>
    <row r="65" spans="3:3" x14ac:dyDescent="0.2">
      <c r="C65" t="s">
        <v>179</v>
      </c>
    </row>
    <row r="1351" spans="1:9" s="26" customFormat="1" x14ac:dyDescent="0.2">
      <c r="A1351"/>
      <c r="B1351" s="1"/>
      <c r="C1351"/>
      <c r="D1351"/>
      <c r="E1351"/>
      <c r="F1351"/>
      <c r="G1351"/>
      <c r="H1351"/>
      <c r="I1351"/>
    </row>
  </sheetData>
  <mergeCells count="2">
    <mergeCell ref="A2:I2"/>
    <mergeCell ref="A1:I1"/>
  </mergeCells>
  <printOptions horizontalCentered="1"/>
  <pageMargins left="0.75" right="0.75" top="1" bottom="1" header="0.5" footer="0.5"/>
  <pageSetup paperSize="9" fitToHeight="0"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BIÊN BẢN ĐỐI CHIẾU</vt:lpstr>
      <vt:lpstr>ĐỌC SỐ</vt:lpstr>
      <vt:lpstr>CHI TIẾT BÁN HÀNG</vt:lpstr>
      <vt:lpstr>'CHI TIẾT BÁN HÀNG'!Print_Titles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2026-07-24T08:42:19Z</dcterms:created>
  <dcterms:modified xsi:type="dcterms:W3CDTF">2026-09-23T09:24:57Z</dcterms:modified>
</cp:coreProperties>
</file>