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ho\"/>
    </mc:Choice>
  </mc:AlternateContent>
  <bookViews>
    <workbookView xWindow="1005" yWindow="1005" windowWidth="15000" windowHeight="10005"/>
  </bookViews>
  <sheets>
    <sheet name="Báo cáo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P33" i="1" l="1"/>
  <c r="P34" i="1"/>
  <c r="P35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5" i="1"/>
  <c r="P56" i="1"/>
  <c r="P58" i="1"/>
  <c r="P32" i="1"/>
  <c r="Q36" i="1" l="1"/>
  <c r="Q41" i="1"/>
  <c r="Q50" i="1"/>
  <c r="Q54" i="1"/>
  <c r="Q57" i="1"/>
  <c r="Q34" i="1"/>
  <c r="Q37" i="1"/>
  <c r="Q38" i="1"/>
  <c r="Q39" i="1"/>
  <c r="Q42" i="1"/>
  <c r="Q43" i="1"/>
  <c r="Q44" i="1"/>
  <c r="Q48" i="1"/>
  <c r="Q53" i="1"/>
  <c r="Q58" i="1"/>
  <c r="Q32" i="1"/>
  <c r="O33" i="1"/>
  <c r="O35" i="1"/>
  <c r="O37" i="1"/>
  <c r="O39" i="1"/>
  <c r="O40" i="1"/>
  <c r="Q40" i="1" s="1"/>
  <c r="O44" i="1"/>
  <c r="O45" i="1"/>
  <c r="O46" i="1"/>
  <c r="O47" i="1"/>
  <c r="O49" i="1"/>
  <c r="O51" i="1"/>
  <c r="O52" i="1"/>
  <c r="O53" i="1"/>
  <c r="O55" i="1"/>
  <c r="O56" i="1"/>
  <c r="O58" i="1"/>
  <c r="N36" i="1"/>
  <c r="R36" i="1" s="1"/>
  <c r="N41" i="1"/>
  <c r="R41" i="1" s="1"/>
  <c r="N47" i="1"/>
  <c r="R47" i="1" s="1"/>
  <c r="N50" i="1"/>
  <c r="R50" i="1" s="1"/>
  <c r="N54" i="1"/>
  <c r="R54" i="1" s="1"/>
  <c r="N57" i="1"/>
  <c r="R57" i="1" s="1"/>
  <c r="N32" i="1"/>
  <c r="R32" i="1" s="1"/>
  <c r="M36" i="1"/>
  <c r="M41" i="1"/>
  <c r="M50" i="1"/>
  <c r="M54" i="1"/>
  <c r="M57" i="1"/>
  <c r="L54" i="1"/>
  <c r="F44" i="1"/>
  <c r="J33" i="1"/>
  <c r="K33" i="1"/>
  <c r="N33" i="1" s="1"/>
  <c r="R33" i="1" s="1"/>
  <c r="J34" i="1"/>
  <c r="K34" i="1"/>
  <c r="N34" i="1" s="1"/>
  <c r="R34" i="1" s="1"/>
  <c r="J35" i="1"/>
  <c r="K35" i="1"/>
  <c r="N35" i="1" s="1"/>
  <c r="R35" i="1" s="1"/>
  <c r="J37" i="1"/>
  <c r="K37" i="1"/>
  <c r="N37" i="1" s="1"/>
  <c r="R37" i="1" s="1"/>
  <c r="J38" i="1"/>
  <c r="K38" i="1"/>
  <c r="N38" i="1" s="1"/>
  <c r="R38" i="1" s="1"/>
  <c r="J39" i="1"/>
  <c r="K39" i="1"/>
  <c r="N39" i="1" s="1"/>
  <c r="R39" i="1" s="1"/>
  <c r="J40" i="1"/>
  <c r="K40" i="1"/>
  <c r="N40" i="1" s="1"/>
  <c r="R40" i="1" s="1"/>
  <c r="J42" i="1"/>
  <c r="K42" i="1"/>
  <c r="N42" i="1" s="1"/>
  <c r="R42" i="1" s="1"/>
  <c r="J43" i="1"/>
  <c r="K43" i="1"/>
  <c r="N43" i="1" s="1"/>
  <c r="R43" i="1" s="1"/>
  <c r="J44" i="1"/>
  <c r="K44" i="1"/>
  <c r="N44" i="1" s="1"/>
  <c r="R44" i="1" s="1"/>
  <c r="J45" i="1"/>
  <c r="K45" i="1"/>
  <c r="N45" i="1" s="1"/>
  <c r="R45" i="1" s="1"/>
  <c r="J46" i="1"/>
  <c r="K46" i="1"/>
  <c r="N46" i="1" s="1"/>
  <c r="R46" i="1" s="1"/>
  <c r="J47" i="1"/>
  <c r="K47" i="1"/>
  <c r="J48" i="1"/>
  <c r="K48" i="1"/>
  <c r="N48" i="1" s="1"/>
  <c r="R48" i="1" s="1"/>
  <c r="J49" i="1"/>
  <c r="K49" i="1"/>
  <c r="N49" i="1" s="1"/>
  <c r="R49" i="1" s="1"/>
  <c r="J51" i="1"/>
  <c r="K51" i="1"/>
  <c r="N51" i="1" s="1"/>
  <c r="R51" i="1" s="1"/>
  <c r="J52" i="1"/>
  <c r="K52" i="1"/>
  <c r="N52" i="1" s="1"/>
  <c r="R52" i="1" s="1"/>
  <c r="J53" i="1"/>
  <c r="K53" i="1"/>
  <c r="N53" i="1" s="1"/>
  <c r="R53" i="1" s="1"/>
  <c r="J55" i="1"/>
  <c r="K55" i="1"/>
  <c r="N55" i="1" s="1"/>
  <c r="R55" i="1" s="1"/>
  <c r="J56" i="1"/>
  <c r="L56" i="1" s="1"/>
  <c r="M56" i="1" s="1"/>
  <c r="K56" i="1"/>
  <c r="N56" i="1" s="1"/>
  <c r="R56" i="1" s="1"/>
  <c r="J58" i="1"/>
  <c r="K58" i="1"/>
  <c r="N58" i="1" s="1"/>
  <c r="R58" i="1" s="1"/>
  <c r="J32" i="1"/>
  <c r="K32" i="1"/>
  <c r="I56" i="1"/>
  <c r="I57" i="1"/>
  <c r="G56" i="1"/>
  <c r="I54" i="1"/>
  <c r="G50" i="1"/>
  <c r="L50" i="1"/>
  <c r="I50" i="1"/>
  <c r="Q52" i="1" l="1"/>
  <c r="Q49" i="1"/>
  <c r="Q35" i="1"/>
  <c r="Q51" i="1"/>
  <c r="Q47" i="1"/>
  <c r="Q33" i="1"/>
  <c r="Q46" i="1"/>
  <c r="Q45" i="1"/>
  <c r="Q56" i="1"/>
  <c r="Q55" i="1"/>
  <c r="L36" i="1"/>
  <c r="I36" i="1"/>
  <c r="G36" i="1"/>
  <c r="Q9" i="1"/>
  <c r="Q14" i="1"/>
  <c r="Q26" i="1"/>
  <c r="Q29" i="1"/>
  <c r="R9" i="1"/>
  <c r="P10" i="1"/>
  <c r="R10" i="1" s="1"/>
  <c r="P11" i="1"/>
  <c r="R11" i="1" s="1"/>
  <c r="P12" i="1"/>
  <c r="R12" i="1" s="1"/>
  <c r="P13" i="1"/>
  <c r="R13" i="1" s="1"/>
  <c r="P15" i="1"/>
  <c r="R15" i="1" s="1"/>
  <c r="P16" i="1"/>
  <c r="R16" i="1" s="1"/>
  <c r="P17" i="1"/>
  <c r="R17" i="1" s="1"/>
  <c r="P18" i="1"/>
  <c r="R18" i="1" s="1"/>
  <c r="P19" i="1"/>
  <c r="P20" i="1"/>
  <c r="P21" i="1"/>
  <c r="R21" i="1" s="1"/>
  <c r="P22" i="1"/>
  <c r="R22" i="1" s="1"/>
  <c r="P23" i="1"/>
  <c r="R23" i="1" s="1"/>
  <c r="P24" i="1"/>
  <c r="R24" i="1" s="1"/>
  <c r="P25" i="1"/>
  <c r="R25" i="1" s="1"/>
  <c r="P27" i="1"/>
  <c r="R27" i="1" s="1"/>
  <c r="P28" i="1"/>
  <c r="R28" i="1" s="1"/>
  <c r="R29" i="1"/>
  <c r="P30" i="1"/>
  <c r="R30" i="1" s="1"/>
  <c r="P7" i="1"/>
  <c r="R7" i="1" s="1"/>
  <c r="P8" i="1"/>
  <c r="R8" i="1" s="1"/>
  <c r="P6" i="1"/>
  <c r="R6" i="1" s="1"/>
  <c r="R19" i="1"/>
  <c r="R20" i="1"/>
  <c r="R26" i="1"/>
  <c r="R14" i="1"/>
  <c r="O31" i="1"/>
  <c r="O7" i="1"/>
  <c r="Q7" i="1" s="1"/>
  <c r="O8" i="1"/>
  <c r="O10" i="1"/>
  <c r="O12" i="1"/>
  <c r="O13" i="1"/>
  <c r="O17" i="1"/>
  <c r="Q17" i="1" s="1"/>
  <c r="O18" i="1"/>
  <c r="Q18" i="1" s="1"/>
  <c r="O19" i="1"/>
  <c r="Q19" i="1" s="1"/>
  <c r="O20" i="1"/>
  <c r="Q20" i="1" s="1"/>
  <c r="O22" i="1"/>
  <c r="O23" i="1"/>
  <c r="O24" i="1"/>
  <c r="O25" i="1"/>
  <c r="O27" i="1"/>
  <c r="O28" i="1"/>
  <c r="O30" i="1"/>
  <c r="Q31" i="1" l="1"/>
  <c r="Q12" i="1"/>
  <c r="Q28" i="1"/>
  <c r="Q25" i="1"/>
  <c r="Q8" i="1"/>
  <c r="Q10" i="1"/>
  <c r="Q24" i="1"/>
  <c r="Q23" i="1"/>
  <c r="Q22" i="1"/>
  <c r="Q30" i="1"/>
  <c r="Q13" i="1"/>
  <c r="Q21" i="1"/>
  <c r="Q15" i="1"/>
  <c r="Q27" i="1"/>
  <c r="Q16" i="1"/>
  <c r="Q11" i="1"/>
  <c r="Q6" i="1"/>
  <c r="Q5" i="1" l="1"/>
  <c r="Q59" i="1" s="1"/>
  <c r="O5" i="1"/>
  <c r="O59" i="1" s="1"/>
  <c r="K7" i="1"/>
  <c r="K8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30" i="1"/>
  <c r="K6" i="1"/>
  <c r="G29" i="1" l="1"/>
  <c r="L29" i="1"/>
  <c r="M29" i="1" s="1"/>
  <c r="I29" i="1"/>
  <c r="L12" i="1"/>
  <c r="M12" i="1" s="1"/>
  <c r="L33" i="1"/>
  <c r="M33" i="1" s="1"/>
  <c r="L34" i="1"/>
  <c r="M34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1" i="1"/>
  <c r="M51" i="1" s="1"/>
  <c r="L52" i="1"/>
  <c r="M52" i="1" s="1"/>
  <c r="L53" i="1"/>
  <c r="M53" i="1" s="1"/>
  <c r="L55" i="1"/>
  <c r="M55" i="1" s="1"/>
  <c r="L57" i="1"/>
  <c r="L58" i="1"/>
  <c r="M58" i="1" s="1"/>
  <c r="L32" i="1"/>
  <c r="M32" i="1" s="1"/>
  <c r="L7" i="1"/>
  <c r="M7" i="1" s="1"/>
  <c r="L8" i="1"/>
  <c r="M8" i="1" s="1"/>
  <c r="L9" i="1"/>
  <c r="M9" i="1" s="1"/>
  <c r="L10" i="1"/>
  <c r="M10" i="1" s="1"/>
  <c r="L11" i="1"/>
  <c r="M11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30" i="1"/>
  <c r="M30" i="1" s="1"/>
  <c r="L6" i="1"/>
  <c r="M6" i="1" s="1"/>
  <c r="I33" i="1" l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5" i="1"/>
  <c r="I58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5" i="1"/>
  <c r="G57" i="1"/>
  <c r="G58" i="1"/>
  <c r="I32" i="1"/>
  <c r="G3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6" i="1"/>
  <c r="N31" i="1" l="1"/>
  <c r="P31" i="1"/>
  <c r="R31" i="1"/>
  <c r="S31" i="1"/>
  <c r="T31" i="1"/>
  <c r="N5" i="1"/>
  <c r="P5" i="1"/>
  <c r="R5" i="1"/>
  <c r="S5" i="1"/>
  <c r="T5" i="1"/>
  <c r="G31" i="1"/>
  <c r="H31" i="1"/>
  <c r="I31" i="1"/>
  <c r="J31" i="1"/>
  <c r="K31" i="1"/>
  <c r="L31" i="1"/>
  <c r="M31" i="1"/>
  <c r="F31" i="1"/>
  <c r="G5" i="1"/>
  <c r="H5" i="1"/>
  <c r="I5" i="1"/>
  <c r="J5" i="1"/>
  <c r="K5" i="1"/>
  <c r="L5" i="1"/>
  <c r="M5" i="1"/>
  <c r="F5" i="1"/>
  <c r="S59" i="1" l="1"/>
  <c r="G59" i="1"/>
  <c r="N59" i="1"/>
  <c r="F59" i="1"/>
  <c r="K59" i="1"/>
  <c r="J59" i="1"/>
  <c r="H59" i="1"/>
  <c r="R59" i="1"/>
  <c r="P59" i="1"/>
  <c r="T59" i="1"/>
  <c r="I59" i="1"/>
  <c r="M59" i="1"/>
  <c r="L59" i="1"/>
</calcChain>
</file>

<file path=xl/comments1.xml><?xml version="1.0" encoding="utf-8"?>
<comments xmlns="http://schemas.openxmlformats.org/spreadsheetml/2006/main">
  <authors>
    <author>Administrator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 (Hàng xuất tháng 7, hóa đơn tháng 8)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(Hàng xuất tháng 8, hóa đơn tháng 8)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(hóa đơn xuất tháng 8)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(hàng xuất tháng 8, hóa đơn tháng 9) </t>
        </r>
      </text>
    </comment>
  </commentList>
</comments>
</file>

<file path=xl/sharedStrings.xml><?xml version="1.0" encoding="utf-8"?>
<sst xmlns="http://schemas.openxmlformats.org/spreadsheetml/2006/main" count="184" uniqueCount="80">
  <si>
    <t>Giò sụn gà 45g</t>
  </si>
  <si>
    <t>Gói</t>
  </si>
  <si>
    <t>Tháng 8 năm 2024</t>
  </si>
  <si>
    <t>BGHM450</t>
  </si>
  <si>
    <t>GSG45G</t>
  </si>
  <si>
    <t>MNH250</t>
  </si>
  <si>
    <t>Chân giò heo muối 100g</t>
  </si>
  <si>
    <t>CGM300</t>
  </si>
  <si>
    <t>Mọc Nấm Hương 250g</t>
  </si>
  <si>
    <t>GL250</t>
  </si>
  <si>
    <t>GL500KT</t>
  </si>
  <si>
    <t>Nhập kho</t>
  </si>
  <si>
    <t>GSG250</t>
  </si>
  <si>
    <t>Giò Tai Lưỡi Xào 250g</t>
  </si>
  <si>
    <t>Tên kho : Kho Hàng C6 (36 )</t>
  </si>
  <si>
    <t>Tai heo muối 400g</t>
  </si>
  <si>
    <t>Số lượng</t>
  </si>
  <si>
    <t>TH400</t>
  </si>
  <si>
    <t>ĐVT</t>
  </si>
  <si>
    <t>TH200</t>
  </si>
  <si>
    <t>CGM500</t>
  </si>
  <si>
    <t>GXD500</t>
  </si>
  <si>
    <t>Giò sụn gà 250g</t>
  </si>
  <si>
    <t>Đầu kỳ</t>
  </si>
  <si>
    <t>GTLX250G</t>
  </si>
  <si>
    <t>CGTM150</t>
  </si>
  <si>
    <t>CGXD150</t>
  </si>
  <si>
    <t>GHK300</t>
  </si>
  <si>
    <t>CN300</t>
  </si>
  <si>
    <t>Chân giò heo muối 500g</t>
  </si>
  <si>
    <t>GTNH500</t>
  </si>
  <si>
    <t>Chả nướng 300g</t>
  </si>
  <si>
    <t>Chân giò heo muối 300g</t>
  </si>
  <si>
    <t>GB45G</t>
  </si>
  <si>
    <t>Gà muối 500g</t>
  </si>
  <si>
    <t>Chân gà thảo mộc 150g</t>
  </si>
  <si>
    <t>Giò bì ớt xiêm xanh 45G</t>
  </si>
  <si>
    <t>Giò lụa 500g</t>
  </si>
  <si>
    <t>Cuối kỳ</t>
  </si>
  <si>
    <t>Chân gà xì dầu 150g</t>
  </si>
  <si>
    <t>Bắp giò heo muối vị Tayaki Coop Select 450g</t>
  </si>
  <si>
    <t>Tai heo muối 200g</t>
  </si>
  <si>
    <t>Mã hàng</t>
  </si>
  <si>
    <t>Tên hàng</t>
  </si>
  <si>
    <t>Cái</t>
  </si>
  <si>
    <t>Gà xì dầu 500g</t>
  </si>
  <si>
    <t>Gà hun cỏ xạ hương Coop Select 500g</t>
  </si>
  <si>
    <t>Túi</t>
  </si>
  <si>
    <t>Xuất kho</t>
  </si>
  <si>
    <t>SHK200</t>
  </si>
  <si>
    <t>Chả cốm 300g</t>
  </si>
  <si>
    <t>CC300</t>
  </si>
  <si>
    <t>Gà muối hun khói 300g</t>
  </si>
  <si>
    <t>CGM100</t>
  </si>
  <si>
    <t>GHC500</t>
  </si>
  <si>
    <t>GM500</t>
  </si>
  <si>
    <t>Giá trị</t>
  </si>
  <si>
    <t>Tên kho : Kho hàng HCM (43 )</t>
  </si>
  <si>
    <t>Giò tai nấm hương 500g</t>
  </si>
  <si>
    <t>Giò lụa cây 250g</t>
  </si>
  <si>
    <t>Sườn hun khói 200g</t>
  </si>
  <si>
    <t>Số lượng kiểm kho</t>
  </si>
  <si>
    <t>Chênh lệch sổ KT</t>
  </si>
  <si>
    <t>Tổng công nợ phát sinh</t>
  </si>
  <si>
    <t>Đơn giá nhập</t>
  </si>
  <si>
    <t>CGM300KM</t>
  </si>
  <si>
    <t>Chân giò heo muối 300g KM</t>
  </si>
  <si>
    <t>MNH250KM</t>
  </si>
  <si>
    <t>Mọc Nấm Hương 250g KM</t>
  </si>
  <si>
    <t>TH200KM</t>
  </si>
  <si>
    <t>Tai heo muối 200g KM</t>
  </si>
  <si>
    <t>Công nợ chuyển từ tháng 7</t>
  </si>
  <si>
    <t xml:space="preserve">Công nợ ghi nhận tháng 8 </t>
  </si>
  <si>
    <t xml:space="preserve">Tổng công nợ tháng 8 </t>
  </si>
  <si>
    <t xml:space="preserve">Công nợ chuyển qua tháng 9 do xuất hóa đơn sau </t>
  </si>
  <si>
    <t>GTLX250GKM</t>
  </si>
  <si>
    <t>Giò Tai Lưỡi Xào 250g KM</t>
  </si>
  <si>
    <t>Tai heo muối 200gKM</t>
  </si>
  <si>
    <t>TỔNG HỢP XUẤT KHO - CÔNG NỢ THÁNG 8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</si>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</sst>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38" fontId="4" fillId="0" borderId="0" xfId="0" applyNumberFormat="1" applyFont="1"/>
    <xf numFmtId="0" fontId="4" fillId="0" borderId="0" xfId="0" applyFont="1"/>
    <xf numFmtId="40" fontId="4" fillId="0" borderId="0" xfId="0" applyNumberFormat="1" applyFont="1"/>
    <xf numFmtId="0" fontId="5" fillId="0" borderId="0" xfId="0" applyFont="1"/>
    <xf numFmtId="40" fontId="6" fillId="2" borderId="2" xfId="0" applyNumberFormat="1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5" fillId="0" borderId="2" xfId="0" applyFont="1" applyBorder="1"/>
    <xf numFmtId="38" fontId="7" fillId="3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2" xfId="0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left" vertical="center"/>
    </xf>
    <xf numFmtId="38" fontId="9" fillId="0" borderId="2" xfId="0" applyNumberFormat="1" applyFont="1" applyBorder="1" applyAlignment="1">
      <alignment horizontal="right" vertical="center"/>
    </xf>
    <xf numFmtId="0" fontId="8" fillId="0" borderId="0" xfId="0" applyFont="1" applyFill="1"/>
    <xf numFmtId="0" fontId="9" fillId="0" borderId="2" xfId="0" applyFont="1" applyFill="1" applyBorder="1" applyAlignment="1">
      <alignment horizontal="left" vertical="center"/>
    </xf>
    <xf numFmtId="164" fontId="9" fillId="0" borderId="2" xfId="1" applyNumberFormat="1" applyFont="1" applyFill="1" applyBorder="1" applyAlignment="1">
      <alignment horizontal="left" vertical="center"/>
    </xf>
    <xf numFmtId="38" fontId="9" fillId="0" borderId="2" xfId="0" applyNumberFormat="1" applyFont="1" applyFill="1" applyBorder="1" applyAlignment="1">
      <alignment horizontal="right" vertical="center"/>
    </xf>
    <xf numFmtId="164" fontId="9" fillId="0" borderId="2" xfId="1" applyNumberFormat="1" applyFont="1" applyBorder="1" applyAlignment="1">
      <alignment horizontal="right" vertical="center"/>
    </xf>
    <xf numFmtId="164" fontId="9" fillId="0" borderId="2" xfId="1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hi%20ti&#7871;t%20chi%20ph&#237;/2024/Doanh%20s&#7889;/Th&#225;ng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hi%20ti&#7871;t%20chi%20ph&#237;/2024/Doanh%20s&#7889;/Th&#225;ng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Sheet1"/>
      <sheetName val="Sheet3"/>
    </sheetNames>
    <sheetDataSet>
      <sheetData sheetId="0"/>
      <sheetData sheetId="1">
        <row r="4">
          <cell r="A4" t="str">
            <v>BBM200</v>
          </cell>
          <cell r="F4">
            <v>0</v>
          </cell>
          <cell r="G4">
            <v>0</v>
          </cell>
        </row>
        <row r="5">
          <cell r="A5" t="str">
            <v>BBM300</v>
          </cell>
          <cell r="B5">
            <v>0</v>
          </cell>
          <cell r="C5">
            <v>0</v>
          </cell>
          <cell r="D5">
            <v>4</v>
          </cell>
          <cell r="E5">
            <v>523688</v>
          </cell>
          <cell r="F5">
            <v>0</v>
          </cell>
          <cell r="G5">
            <v>0</v>
          </cell>
        </row>
        <row r="6">
          <cell r="A6" t="str">
            <v>BGHM450</v>
          </cell>
          <cell r="B6">
            <v>10</v>
          </cell>
          <cell r="C6">
            <v>1060500</v>
          </cell>
          <cell r="D6">
            <v>3</v>
          </cell>
          <cell r="E6">
            <v>254520</v>
          </cell>
          <cell r="F6">
            <v>660</v>
          </cell>
          <cell r="G6">
            <v>69886950</v>
          </cell>
        </row>
        <row r="7">
          <cell r="A7" t="str">
            <v>CC300</v>
          </cell>
          <cell r="B7">
            <v>16223</v>
          </cell>
          <cell r="C7">
            <v>1203688271</v>
          </cell>
          <cell r="D7">
            <v>2299</v>
          </cell>
          <cell r="E7">
            <v>170588641</v>
          </cell>
          <cell r="F7">
            <v>6935</v>
          </cell>
          <cell r="G7">
            <v>514957851</v>
          </cell>
        </row>
        <row r="8">
          <cell r="A8" t="str">
            <v>CGM100</v>
          </cell>
          <cell r="F8">
            <v>271</v>
          </cell>
          <cell r="G8">
            <v>6054030</v>
          </cell>
        </row>
        <row r="9">
          <cell r="A9" t="str">
            <v>CGM300</v>
          </cell>
          <cell r="B9">
            <v>35690</v>
          </cell>
          <cell r="C9">
            <v>2603981689</v>
          </cell>
          <cell r="D9">
            <v>683</v>
          </cell>
          <cell r="E9">
            <v>49958771</v>
          </cell>
          <cell r="F9">
            <v>15032</v>
          </cell>
          <cell r="G9">
            <v>1087147771</v>
          </cell>
        </row>
        <row r="10">
          <cell r="A10" t="str">
            <v>CGM500</v>
          </cell>
          <cell r="B10">
            <v>1076</v>
          </cell>
          <cell r="C10">
            <v>120451888</v>
          </cell>
          <cell r="D10">
            <v>34</v>
          </cell>
          <cell r="E10">
            <v>3938706</v>
          </cell>
          <cell r="F10">
            <v>2427</v>
          </cell>
          <cell r="G10">
            <v>280111952</v>
          </cell>
        </row>
        <row r="11">
          <cell r="A11" t="str">
            <v>CGSC400</v>
          </cell>
          <cell r="F11">
            <v>0</v>
          </cell>
          <cell r="G11">
            <v>0</v>
          </cell>
        </row>
        <row r="12">
          <cell r="A12" t="str">
            <v>CGTM150</v>
          </cell>
          <cell r="B12">
            <v>0</v>
          </cell>
          <cell r="C12">
            <v>0</v>
          </cell>
          <cell r="D12">
            <v>28</v>
          </cell>
          <cell r="E12">
            <v>858060</v>
          </cell>
        </row>
        <row r="13">
          <cell r="A13" t="str">
            <v>CGXD150</v>
          </cell>
          <cell r="B13">
            <v>703</v>
          </cell>
          <cell r="C13">
            <v>22475034</v>
          </cell>
          <cell r="D13">
            <v>74</v>
          </cell>
          <cell r="E13">
            <v>2361501</v>
          </cell>
          <cell r="F13">
            <v>143</v>
          </cell>
          <cell r="G13">
            <v>4572711</v>
          </cell>
        </row>
        <row r="14">
          <cell r="A14" t="str">
            <v>CN300</v>
          </cell>
          <cell r="B14">
            <v>3821</v>
          </cell>
          <cell r="C14">
            <v>270368453</v>
          </cell>
          <cell r="D14">
            <v>843</v>
          </cell>
          <cell r="E14">
            <v>59675344</v>
          </cell>
          <cell r="F14">
            <v>2692</v>
          </cell>
          <cell r="G14">
            <v>190869690</v>
          </cell>
        </row>
        <row r="15">
          <cell r="A15" t="str">
            <v>DGSC500</v>
          </cell>
          <cell r="B15">
            <v>0</v>
          </cell>
          <cell r="C15">
            <v>0</v>
          </cell>
          <cell r="D15">
            <v>1</v>
          </cell>
          <cell r="E15">
            <v>105400</v>
          </cell>
        </row>
        <row r="16">
          <cell r="A16" t="str">
            <v>GHC500</v>
          </cell>
          <cell r="B16">
            <v>65</v>
          </cell>
          <cell r="C16">
            <v>7166250</v>
          </cell>
          <cell r="D16">
            <v>24</v>
          </cell>
          <cell r="E16">
            <v>2646000</v>
          </cell>
          <cell r="F16">
            <v>767</v>
          </cell>
          <cell r="G16">
            <v>84451500</v>
          </cell>
        </row>
        <row r="17">
          <cell r="A17" t="str">
            <v>GHK300</v>
          </cell>
          <cell r="B17">
            <v>1440</v>
          </cell>
          <cell r="C17">
            <v>89250708</v>
          </cell>
          <cell r="D17">
            <v>140</v>
          </cell>
          <cell r="E17">
            <v>8982707</v>
          </cell>
          <cell r="F17">
            <v>369</v>
          </cell>
          <cell r="G17">
            <v>22618836</v>
          </cell>
        </row>
        <row r="18">
          <cell r="A18" t="str">
            <v>GL250</v>
          </cell>
          <cell r="B18">
            <v>1036</v>
          </cell>
          <cell r="C18">
            <v>51501780</v>
          </cell>
          <cell r="D18">
            <v>2023</v>
          </cell>
          <cell r="E18">
            <v>100376266</v>
          </cell>
          <cell r="F18">
            <v>1438</v>
          </cell>
          <cell r="G18">
            <v>71220600</v>
          </cell>
        </row>
        <row r="19">
          <cell r="A19" t="str">
            <v>GL500KT</v>
          </cell>
          <cell r="B19">
            <v>202</v>
          </cell>
          <cell r="C19">
            <v>18971822</v>
          </cell>
          <cell r="D19">
            <v>59</v>
          </cell>
          <cell r="E19">
            <v>5518561</v>
          </cell>
        </row>
        <row r="20">
          <cell r="A20" t="str">
            <v>GM500</v>
          </cell>
          <cell r="B20">
            <v>43367</v>
          </cell>
          <cell r="C20">
            <v>4803712032</v>
          </cell>
          <cell r="D20">
            <v>2992</v>
          </cell>
          <cell r="E20">
            <v>331182732</v>
          </cell>
          <cell r="F20">
            <v>11978</v>
          </cell>
          <cell r="G20">
            <v>1312134802</v>
          </cell>
        </row>
        <row r="21">
          <cell r="A21" t="str">
            <v>GSG250</v>
          </cell>
          <cell r="B21">
            <v>1060</v>
          </cell>
          <cell r="C21">
            <v>53661025</v>
          </cell>
          <cell r="D21">
            <v>2116</v>
          </cell>
          <cell r="E21">
            <v>107140382</v>
          </cell>
          <cell r="F21">
            <v>367</v>
          </cell>
          <cell r="G21">
            <v>18784350</v>
          </cell>
        </row>
        <row r="22">
          <cell r="A22" t="str">
            <v>GSG45G</v>
          </cell>
          <cell r="F22">
            <v>440</v>
          </cell>
          <cell r="G22">
            <v>3683680</v>
          </cell>
        </row>
        <row r="23">
          <cell r="A23" t="str">
            <v>GTLX250G</v>
          </cell>
          <cell r="B23">
            <v>11002</v>
          </cell>
          <cell r="C23">
            <v>550994573</v>
          </cell>
          <cell r="D23">
            <v>2097</v>
          </cell>
          <cell r="E23">
            <v>104914089</v>
          </cell>
          <cell r="F23">
            <v>6590</v>
          </cell>
          <cell r="G23">
            <v>330496900</v>
          </cell>
        </row>
        <row r="24">
          <cell r="A24" t="str">
            <v>GTNH500</v>
          </cell>
          <cell r="B24">
            <v>219</v>
          </cell>
          <cell r="C24">
            <v>22325393</v>
          </cell>
          <cell r="D24">
            <v>80</v>
          </cell>
          <cell r="E24">
            <v>8159120</v>
          </cell>
          <cell r="F24">
            <v>0</v>
          </cell>
          <cell r="G24">
            <v>0</v>
          </cell>
        </row>
        <row r="25">
          <cell r="A25" t="str">
            <v>GXD500</v>
          </cell>
          <cell r="B25">
            <v>740</v>
          </cell>
          <cell r="C25">
            <v>81800533</v>
          </cell>
          <cell r="D25">
            <v>148</v>
          </cell>
          <cell r="E25">
            <v>16154977</v>
          </cell>
          <cell r="F25">
            <v>630</v>
          </cell>
          <cell r="G25">
            <v>69753760</v>
          </cell>
        </row>
        <row r="26">
          <cell r="A26" t="str">
            <v>MNH250</v>
          </cell>
          <cell r="B26">
            <v>11105</v>
          </cell>
          <cell r="C26">
            <v>509116500</v>
          </cell>
          <cell r="D26">
            <v>2221</v>
          </cell>
          <cell r="E26">
            <v>102021100</v>
          </cell>
          <cell r="F26">
            <v>2317</v>
          </cell>
          <cell r="G26">
            <v>106570500</v>
          </cell>
        </row>
        <row r="27">
          <cell r="A27" t="str">
            <v>SHK200</v>
          </cell>
          <cell r="B27">
            <v>300</v>
          </cell>
          <cell r="C27">
            <v>17045871</v>
          </cell>
          <cell r="D27">
            <v>101</v>
          </cell>
          <cell r="E27">
            <v>5716067</v>
          </cell>
          <cell r="F27">
            <v>0</v>
          </cell>
          <cell r="G27">
            <v>0</v>
          </cell>
        </row>
        <row r="28">
          <cell r="A28" t="str">
            <v>TH200</v>
          </cell>
          <cell r="B28">
            <v>5184</v>
          </cell>
          <cell r="C28">
            <v>285950173</v>
          </cell>
          <cell r="D28">
            <v>1079</v>
          </cell>
          <cell r="E28">
            <v>59514411</v>
          </cell>
          <cell r="F28">
            <v>3841</v>
          </cell>
          <cell r="G28">
            <v>213217928</v>
          </cell>
        </row>
        <row r="29">
          <cell r="A29" t="str">
            <v>TH400</v>
          </cell>
          <cell r="B29">
            <v>48</v>
          </cell>
          <cell r="C29">
            <v>5011835</v>
          </cell>
          <cell r="D29">
            <v>20</v>
          </cell>
          <cell r="E29">
            <v>1561979</v>
          </cell>
          <cell r="F29">
            <v>274</v>
          </cell>
          <cell r="G29">
            <v>28001945</v>
          </cell>
        </row>
      </sheetData>
      <sheetData sheetId="2">
        <row r="4">
          <cell r="A4" t="str">
            <v>BBM200</v>
          </cell>
          <cell r="D4">
            <v>0</v>
          </cell>
          <cell r="E4">
            <v>0</v>
          </cell>
        </row>
        <row r="5">
          <cell r="A5" t="str">
            <v>BBM300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BGHM450</v>
          </cell>
          <cell r="B6">
            <v>10</v>
          </cell>
          <cell r="C6">
            <v>1060500</v>
          </cell>
          <cell r="D6">
            <v>660</v>
          </cell>
          <cell r="E6">
            <v>69886950</v>
          </cell>
        </row>
        <row r="7">
          <cell r="A7" t="str">
            <v>CC300</v>
          </cell>
          <cell r="B7">
            <v>9156</v>
          </cell>
          <cell r="C7">
            <v>678963521</v>
          </cell>
          <cell r="D7">
            <v>6342</v>
          </cell>
          <cell r="E7">
            <v>470927601</v>
          </cell>
        </row>
        <row r="8">
          <cell r="A8" t="str">
            <v>CGM100</v>
          </cell>
          <cell r="D8">
            <v>271</v>
          </cell>
          <cell r="E8">
            <v>6054030</v>
          </cell>
        </row>
        <row r="9">
          <cell r="A9" t="str">
            <v>CGM300</v>
          </cell>
          <cell r="B9">
            <v>21251</v>
          </cell>
          <cell r="C9">
            <v>1543711480</v>
          </cell>
          <cell r="D9">
            <v>13434</v>
          </cell>
          <cell r="E9">
            <v>969805033</v>
          </cell>
        </row>
        <row r="10">
          <cell r="A10" t="str">
            <v>CGM500</v>
          </cell>
          <cell r="B10">
            <v>1036</v>
          </cell>
          <cell r="C10">
            <v>116403648</v>
          </cell>
          <cell r="D10">
            <v>2427</v>
          </cell>
          <cell r="E10">
            <v>280111952</v>
          </cell>
        </row>
        <row r="11">
          <cell r="A11" t="str">
            <v>CGSC400</v>
          </cell>
          <cell r="D11">
            <v>0</v>
          </cell>
          <cell r="E11">
            <v>0</v>
          </cell>
        </row>
        <row r="12">
          <cell r="A12" t="str">
            <v>CGTM150</v>
          </cell>
          <cell r="B12">
            <v>0</v>
          </cell>
          <cell r="C12">
            <v>0</v>
          </cell>
        </row>
        <row r="13">
          <cell r="A13" t="str">
            <v>CGXD150</v>
          </cell>
          <cell r="B13">
            <v>453</v>
          </cell>
          <cell r="C13">
            <v>14480784</v>
          </cell>
          <cell r="D13">
            <v>143</v>
          </cell>
          <cell r="E13">
            <v>4572711</v>
          </cell>
        </row>
        <row r="14">
          <cell r="A14" t="str">
            <v>CN300</v>
          </cell>
          <cell r="B14">
            <v>2646</v>
          </cell>
          <cell r="C14">
            <v>187002203</v>
          </cell>
          <cell r="D14">
            <v>2233</v>
          </cell>
          <cell r="E14">
            <v>158303640</v>
          </cell>
        </row>
        <row r="15">
          <cell r="A15" t="str">
            <v>DGSC500</v>
          </cell>
          <cell r="B15">
            <v>0</v>
          </cell>
          <cell r="C15">
            <v>0</v>
          </cell>
        </row>
        <row r="16">
          <cell r="A16" t="str">
            <v>GHC500</v>
          </cell>
          <cell r="B16">
            <v>65</v>
          </cell>
          <cell r="C16">
            <v>7166250</v>
          </cell>
          <cell r="D16">
            <v>767</v>
          </cell>
          <cell r="E16">
            <v>84451500</v>
          </cell>
        </row>
        <row r="17">
          <cell r="A17" t="str">
            <v>GHK300</v>
          </cell>
          <cell r="B17">
            <v>1440</v>
          </cell>
          <cell r="C17">
            <v>89250708</v>
          </cell>
          <cell r="D17">
            <v>369</v>
          </cell>
          <cell r="E17">
            <v>22618836</v>
          </cell>
        </row>
        <row r="18">
          <cell r="A18" t="str">
            <v>GL250</v>
          </cell>
          <cell r="B18">
            <v>604</v>
          </cell>
          <cell r="C18">
            <v>30117780</v>
          </cell>
          <cell r="D18">
            <v>1349</v>
          </cell>
          <cell r="E18">
            <v>66815100</v>
          </cell>
        </row>
        <row r="19">
          <cell r="A19" t="str">
            <v>GL500KT</v>
          </cell>
          <cell r="B19">
            <v>99</v>
          </cell>
          <cell r="C19">
            <v>9288483</v>
          </cell>
        </row>
        <row r="20">
          <cell r="A20" t="str">
            <v>GM500</v>
          </cell>
          <cell r="B20">
            <v>28094</v>
          </cell>
          <cell r="C20">
            <v>3107523198</v>
          </cell>
          <cell r="D20">
            <v>10592</v>
          </cell>
          <cell r="E20">
            <v>1158208414</v>
          </cell>
        </row>
        <row r="21">
          <cell r="A21" t="str">
            <v>GSG250</v>
          </cell>
          <cell r="B21">
            <v>508</v>
          </cell>
          <cell r="C21">
            <v>25840225</v>
          </cell>
          <cell r="D21">
            <v>198</v>
          </cell>
          <cell r="E21">
            <v>10192200</v>
          </cell>
        </row>
        <row r="22">
          <cell r="A22" t="str">
            <v>GSG45G</v>
          </cell>
          <cell r="D22">
            <v>440</v>
          </cell>
          <cell r="E22">
            <v>3683680</v>
          </cell>
        </row>
        <row r="23">
          <cell r="A23" t="str">
            <v>GTLX250G</v>
          </cell>
          <cell r="B23">
            <v>6672</v>
          </cell>
          <cell r="C23">
            <v>333706511</v>
          </cell>
          <cell r="D23">
            <v>5606</v>
          </cell>
          <cell r="E23">
            <v>281117812</v>
          </cell>
        </row>
        <row r="24">
          <cell r="A24" t="str">
            <v>GTNH500</v>
          </cell>
          <cell r="B24">
            <v>159</v>
          </cell>
          <cell r="C24">
            <v>16206053</v>
          </cell>
          <cell r="D24">
            <v>0</v>
          </cell>
          <cell r="E24">
            <v>0</v>
          </cell>
        </row>
        <row r="25">
          <cell r="A25" t="str">
            <v>GXD500</v>
          </cell>
          <cell r="B25">
            <v>477</v>
          </cell>
          <cell r="C25">
            <v>52448155</v>
          </cell>
          <cell r="D25">
            <v>356</v>
          </cell>
          <cell r="E25">
            <v>39173716</v>
          </cell>
        </row>
        <row r="26">
          <cell r="A26" t="str">
            <v>MNH250</v>
          </cell>
          <cell r="B26">
            <v>5952</v>
          </cell>
          <cell r="C26">
            <v>272078500</v>
          </cell>
          <cell r="D26">
            <v>1931</v>
          </cell>
          <cell r="E26">
            <v>88814500</v>
          </cell>
        </row>
        <row r="27">
          <cell r="A27" t="str">
            <v>SHK200</v>
          </cell>
          <cell r="B27">
            <v>184</v>
          </cell>
          <cell r="C27">
            <v>10451503</v>
          </cell>
          <cell r="D27">
            <v>0</v>
          </cell>
          <cell r="E27">
            <v>0</v>
          </cell>
        </row>
        <row r="28">
          <cell r="A28" t="str">
            <v>TH200</v>
          </cell>
          <cell r="B28">
            <v>3324</v>
          </cell>
          <cell r="C28">
            <v>182543473</v>
          </cell>
          <cell r="D28">
            <v>3023</v>
          </cell>
          <cell r="E28">
            <v>167741218</v>
          </cell>
        </row>
        <row r="29">
          <cell r="A29" t="str">
            <v>TH400</v>
          </cell>
          <cell r="B29">
            <v>43</v>
          </cell>
          <cell r="C29">
            <v>4583015</v>
          </cell>
          <cell r="D29">
            <v>274</v>
          </cell>
          <cell r="E29">
            <v>28001945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Sheet1"/>
      <sheetName val="Sheet2"/>
      <sheetName val="Sheet3"/>
    </sheetNames>
    <sheetDataSet>
      <sheetData sheetId="0"/>
      <sheetData sheetId="1"/>
      <sheetData sheetId="2"/>
      <sheetData sheetId="3">
        <row r="4">
          <cell r="A4" t="str">
            <v>CC300</v>
          </cell>
          <cell r="B4">
            <v>442</v>
          </cell>
          <cell r="C4">
            <v>32625450</v>
          </cell>
          <cell r="D4">
            <v>237</v>
          </cell>
          <cell r="E4">
            <v>17597250</v>
          </cell>
        </row>
        <row r="5">
          <cell r="A5" t="str">
            <v>CGM300</v>
          </cell>
          <cell r="B5">
            <v>1077</v>
          </cell>
          <cell r="C5">
            <v>78967699</v>
          </cell>
          <cell r="D5">
            <v>632</v>
          </cell>
          <cell r="E5">
            <v>46408392</v>
          </cell>
        </row>
        <row r="6">
          <cell r="A6" t="str">
            <v>CGM500</v>
          </cell>
          <cell r="B6"/>
          <cell r="C6"/>
          <cell r="D6">
            <v>20</v>
          </cell>
          <cell r="E6">
            <v>2381320</v>
          </cell>
        </row>
        <row r="7">
          <cell r="A7" t="str">
            <v>CGXD150</v>
          </cell>
          <cell r="B7">
            <v>89</v>
          </cell>
          <cell r="C7">
            <v>2845953</v>
          </cell>
          <cell r="D7">
            <v>4</v>
          </cell>
          <cell r="E7">
            <v>127908</v>
          </cell>
        </row>
        <row r="8">
          <cell r="A8" t="str">
            <v>CN300</v>
          </cell>
          <cell r="B8">
            <v>160</v>
          </cell>
          <cell r="C8">
            <v>11352000</v>
          </cell>
          <cell r="D8">
            <v>189</v>
          </cell>
          <cell r="E8">
            <v>13409550</v>
          </cell>
        </row>
        <row r="9">
          <cell r="A9" t="str">
            <v>GL250</v>
          </cell>
          <cell r="B9">
            <v>79</v>
          </cell>
          <cell r="C9">
            <v>3885750</v>
          </cell>
          <cell r="D9">
            <v>183</v>
          </cell>
          <cell r="E9">
            <v>9058500</v>
          </cell>
        </row>
        <row r="10">
          <cell r="A10" t="str">
            <v>GL500KT</v>
          </cell>
          <cell r="B10">
            <v>43</v>
          </cell>
          <cell r="C10">
            <v>4042559</v>
          </cell>
          <cell r="D10"/>
          <cell r="E10"/>
        </row>
        <row r="11">
          <cell r="A11" t="str">
            <v>GM500</v>
          </cell>
          <cell r="B11">
            <v>10239</v>
          </cell>
          <cell r="C11">
            <v>1137122862</v>
          </cell>
          <cell r="D11">
            <v>507</v>
          </cell>
          <cell r="E11">
            <v>56306406</v>
          </cell>
        </row>
        <row r="12">
          <cell r="A12" t="str">
            <v>GSG250</v>
          </cell>
          <cell r="B12">
            <v>94</v>
          </cell>
          <cell r="C12">
            <v>4836300</v>
          </cell>
          <cell r="D12">
            <v>62</v>
          </cell>
          <cell r="E12">
            <v>3124800</v>
          </cell>
        </row>
        <row r="13">
          <cell r="A13" t="str">
            <v>GTLX250G</v>
          </cell>
          <cell r="B13">
            <v>900</v>
          </cell>
          <cell r="C13">
            <v>45113620</v>
          </cell>
          <cell r="D13">
            <v>368</v>
          </cell>
          <cell r="E13">
            <v>18466986</v>
          </cell>
        </row>
        <row r="14">
          <cell r="A14" t="str">
            <v>GTNH500</v>
          </cell>
          <cell r="B14">
            <v>23</v>
          </cell>
          <cell r="C14">
            <v>2345747</v>
          </cell>
          <cell r="D14"/>
          <cell r="E14"/>
        </row>
        <row r="15">
          <cell r="A15" t="str">
            <v>GXD500</v>
          </cell>
          <cell r="B15">
            <v>78</v>
          </cell>
          <cell r="C15">
            <v>8705268</v>
          </cell>
          <cell r="D15">
            <v>19</v>
          </cell>
          <cell r="E15">
            <v>2120514</v>
          </cell>
        </row>
        <row r="16">
          <cell r="A16" t="str">
            <v>MNH250</v>
          </cell>
          <cell r="B16">
            <v>787</v>
          </cell>
          <cell r="C16">
            <v>36094360</v>
          </cell>
          <cell r="D16">
            <v>125</v>
          </cell>
          <cell r="E16">
            <v>5750000</v>
          </cell>
        </row>
        <row r="17">
          <cell r="A17" t="str">
            <v>SHK200</v>
          </cell>
          <cell r="B17">
            <v>63</v>
          </cell>
          <cell r="C17">
            <v>3581424</v>
          </cell>
          <cell r="D17"/>
          <cell r="E17"/>
        </row>
        <row r="18">
          <cell r="A18" t="str">
            <v>TH200</v>
          </cell>
          <cell r="B18">
            <v>297</v>
          </cell>
          <cell r="C18">
            <v>15711147</v>
          </cell>
          <cell r="D18">
            <v>266</v>
          </cell>
          <cell r="E18">
            <v>13965464</v>
          </cell>
        </row>
        <row r="19">
          <cell r="A19" t="str">
            <v>TH400</v>
          </cell>
          <cell r="B19"/>
          <cell r="C19"/>
          <cell r="D19">
            <v>40</v>
          </cell>
          <cell r="E19">
            <v>4288200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T5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57" sqref="Q57"/>
    </sheetView>
  </sheetViews>
  <sheetFormatPr defaultColWidth="9.140625" defaultRowHeight="15" outlineLevelRow="1" x14ac:dyDescent="0.25"/>
  <cols>
    <col min="1" max="1" width="1.42578125" style="2" customWidth="1"/>
    <col min="2" max="2" width="14.28515625" style="2" customWidth="1"/>
    <col min="3" max="3" width="36.140625" style="2" bestFit="1" customWidth="1"/>
    <col min="4" max="4" width="6.140625" style="2" customWidth="1"/>
    <col min="5" max="5" width="11" style="2" customWidth="1"/>
    <col min="6" max="6" width="10.5703125" style="3" customWidth="1"/>
    <col min="7" max="7" width="12.5703125" style="1" customWidth="1"/>
    <col min="8" max="8" width="12.28515625" style="3" customWidth="1"/>
    <col min="9" max="9" width="17.140625" style="1" customWidth="1"/>
    <col min="10" max="10" width="12.5703125" style="3" customWidth="1"/>
    <col min="11" max="11" width="15.28515625" style="1" customWidth="1"/>
    <col min="12" max="12" width="10.5703125" style="3" customWidth="1"/>
    <col min="13" max="14" width="17.140625" style="1" customWidth="1"/>
    <col min="15" max="15" width="20" style="1" customWidth="1"/>
    <col min="16" max="17" width="18.85546875" style="1" customWidth="1"/>
    <col min="18" max="18" width="23.5703125" style="1" customWidth="1"/>
    <col min="19" max="19" width="12.5703125" style="2" customWidth="1"/>
    <col min="20" max="20" width="12.42578125" style="2" customWidth="1"/>
    <col min="21" max="16384" width="9.140625" style="2"/>
  </cols>
  <sheetData>
    <row r="1" spans="1:20" ht="18.75" x14ac:dyDescent="0.3">
      <c r="A1" s="22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S1" s="1"/>
    </row>
    <row r="2" spans="1:20" x14ac:dyDescent="0.2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S2" s="1"/>
    </row>
    <row r="3" spans="1:20" s="4" customFormat="1" ht="16.5" customHeight="1" x14ac:dyDescent="0.2">
      <c r="B3" s="24" t="s">
        <v>42</v>
      </c>
      <c r="C3" s="24" t="s">
        <v>43</v>
      </c>
      <c r="D3" s="24" t="s">
        <v>18</v>
      </c>
      <c r="E3" s="24" t="s">
        <v>64</v>
      </c>
      <c r="F3" s="24" t="s">
        <v>23</v>
      </c>
      <c r="G3" s="24"/>
      <c r="H3" s="24" t="s">
        <v>11</v>
      </c>
      <c r="I3" s="24"/>
      <c r="J3" s="24" t="s">
        <v>48</v>
      </c>
      <c r="K3" s="24"/>
      <c r="L3" s="24" t="s">
        <v>38</v>
      </c>
      <c r="M3" s="24"/>
      <c r="N3" s="24" t="s">
        <v>63</v>
      </c>
      <c r="O3" s="24" t="s">
        <v>71</v>
      </c>
      <c r="P3" s="24" t="s">
        <v>72</v>
      </c>
      <c r="Q3" s="24" t="s">
        <v>73</v>
      </c>
      <c r="R3" s="24" t="s">
        <v>74</v>
      </c>
      <c r="S3" s="24" t="s">
        <v>61</v>
      </c>
      <c r="T3" s="24" t="s">
        <v>62</v>
      </c>
    </row>
    <row r="4" spans="1:20" s="4" customFormat="1" ht="15" customHeight="1" x14ac:dyDescent="0.2">
      <c r="B4" s="24"/>
      <c r="C4" s="24"/>
      <c r="D4" s="24"/>
      <c r="E4" s="24"/>
      <c r="F4" s="5" t="s">
        <v>16</v>
      </c>
      <c r="G4" s="6" t="s">
        <v>56</v>
      </c>
      <c r="H4" s="5" t="s">
        <v>16</v>
      </c>
      <c r="I4" s="6" t="s">
        <v>56</v>
      </c>
      <c r="J4" s="5" t="s">
        <v>16</v>
      </c>
      <c r="K4" s="6" t="s">
        <v>56</v>
      </c>
      <c r="L4" s="5" t="s">
        <v>16</v>
      </c>
      <c r="M4" s="6" t="s">
        <v>56</v>
      </c>
      <c r="N4" s="24"/>
      <c r="O4" s="24"/>
      <c r="P4" s="24"/>
      <c r="Q4" s="24"/>
      <c r="R4" s="24"/>
      <c r="S4" s="24"/>
      <c r="T4" s="24"/>
    </row>
    <row r="5" spans="1:20" s="4" customFormat="1" ht="12.75" x14ac:dyDescent="0.2">
      <c r="A5" s="7" t="s">
        <v>14</v>
      </c>
      <c r="B5" s="8"/>
      <c r="C5" s="8"/>
      <c r="D5" s="8"/>
      <c r="E5" s="8"/>
      <c r="F5" s="9">
        <f t="shared" ref="F5:O5" si="0">SUM(F6:F30)</f>
        <v>3952</v>
      </c>
      <c r="G5" s="9">
        <f t="shared" si="0"/>
        <v>149907030</v>
      </c>
      <c r="H5" s="9">
        <f t="shared" si="0"/>
        <v>140409</v>
      </c>
      <c r="I5" s="9">
        <f t="shared" si="0"/>
        <v>7133558271</v>
      </c>
      <c r="J5" s="9">
        <f t="shared" si="0"/>
        <v>141486</v>
      </c>
      <c r="K5" s="9">
        <f t="shared" si="0"/>
        <v>10718534330</v>
      </c>
      <c r="L5" s="9">
        <f t="shared" si="0"/>
        <v>2875</v>
      </c>
      <c r="M5" s="9">
        <f t="shared" si="0"/>
        <v>146840407</v>
      </c>
      <c r="N5" s="9">
        <f t="shared" si="0"/>
        <v>11576017076.4</v>
      </c>
      <c r="O5" s="9">
        <f t="shared" si="0"/>
        <v>1498208550.1200001</v>
      </c>
      <c r="P5" s="9">
        <f>SUM(P6:P30)</f>
        <v>7217452069.1999989</v>
      </c>
      <c r="Q5" s="9">
        <f>SUM(Q6:Q30)</f>
        <v>8715660619.3199997</v>
      </c>
      <c r="R5" s="9">
        <f>SUM(R6:R30)</f>
        <v>4358565007.2000008</v>
      </c>
      <c r="S5" s="9">
        <f>SUM(S6:S30)</f>
        <v>0</v>
      </c>
      <c r="T5" s="9">
        <f>SUM(T6:T30)</f>
        <v>0</v>
      </c>
    </row>
    <row r="6" spans="1:20" s="10" customFormat="1" ht="12.75" outlineLevel="1" x14ac:dyDescent="0.2">
      <c r="B6" s="11" t="s">
        <v>3</v>
      </c>
      <c r="C6" s="11" t="s">
        <v>40</v>
      </c>
      <c r="D6" s="11" t="s">
        <v>47</v>
      </c>
      <c r="E6" s="12">
        <v>74478</v>
      </c>
      <c r="F6" s="13"/>
      <c r="G6" s="13">
        <f>F6*E6</f>
        <v>0</v>
      </c>
      <c r="H6" s="13">
        <v>10</v>
      </c>
      <c r="I6" s="13">
        <f>E6*H6</f>
        <v>744780</v>
      </c>
      <c r="J6" s="13">
        <v>10</v>
      </c>
      <c r="K6" s="13">
        <f>VLOOKUP(B6,[1]Sheet1!$A$4:$E$29,3,0)</f>
        <v>1060500</v>
      </c>
      <c r="L6" s="18">
        <f>F6+H6-J6</f>
        <v>0</v>
      </c>
      <c r="M6" s="13">
        <f>L6*E6</f>
        <v>0</v>
      </c>
      <c r="N6" s="13">
        <v>1145340</v>
      </c>
      <c r="O6" s="13"/>
      <c r="P6" s="13">
        <f>VLOOKUP(B6,[1]Sheet3!$A$4:$C$29,3,0)*1.08</f>
        <v>1145340</v>
      </c>
      <c r="Q6" s="13">
        <f>O6+P6</f>
        <v>1145340</v>
      </c>
      <c r="R6" s="13">
        <f>N6-P6</f>
        <v>0</v>
      </c>
      <c r="S6" s="11"/>
      <c r="T6" s="11"/>
    </row>
    <row r="7" spans="1:20" s="10" customFormat="1" ht="12.75" outlineLevel="1" x14ac:dyDescent="0.2">
      <c r="B7" s="11" t="s">
        <v>51</v>
      </c>
      <c r="C7" s="11" t="s">
        <v>50</v>
      </c>
      <c r="D7" s="11" t="s">
        <v>47</v>
      </c>
      <c r="E7" s="12">
        <v>45000</v>
      </c>
      <c r="F7" s="13">
        <v>284</v>
      </c>
      <c r="G7" s="13">
        <f t="shared" ref="G7:G30" si="1">F7*E7</f>
        <v>12780000</v>
      </c>
      <c r="H7" s="13">
        <v>13806</v>
      </c>
      <c r="I7" s="13">
        <f t="shared" ref="I7:I30" si="2">E7*H7</f>
        <v>621270000</v>
      </c>
      <c r="J7" s="13">
        <v>13626</v>
      </c>
      <c r="K7" s="13">
        <f>VLOOKUP(B7,[1]Sheet1!$A$4:$E$29,3,0)</f>
        <v>1203688271</v>
      </c>
      <c r="L7" s="18">
        <f t="shared" ref="L7:L58" si="3">F7+H7-J7</f>
        <v>464</v>
      </c>
      <c r="M7" s="13">
        <f t="shared" ref="M7:M30" si="4">L7*E7</f>
        <v>20880000</v>
      </c>
      <c r="N7" s="13">
        <v>1299983332.6800001</v>
      </c>
      <c r="O7" s="13">
        <f>VLOOKUP(B7,[2]Sheet3!$A$4:$C$19,3,0)*1.08</f>
        <v>35235486</v>
      </c>
      <c r="P7" s="13">
        <f>VLOOKUP(B7,[1]Sheet3!$A$4:$C$29,3,0)*1.08</f>
        <v>733280602.68000007</v>
      </c>
      <c r="Q7" s="13">
        <f t="shared" ref="Q7:Q30" si="5">O7+P7</f>
        <v>768516088.68000007</v>
      </c>
      <c r="R7" s="13">
        <f t="shared" ref="R7:R30" si="6">N7-P7</f>
        <v>566702730</v>
      </c>
      <c r="S7" s="11"/>
      <c r="T7" s="11"/>
    </row>
    <row r="8" spans="1:20" s="10" customFormat="1" ht="12.75" outlineLevel="1" x14ac:dyDescent="0.2">
      <c r="B8" s="11" t="s">
        <v>7</v>
      </c>
      <c r="C8" s="11" t="s">
        <v>32</v>
      </c>
      <c r="D8" s="11" t="s">
        <v>47</v>
      </c>
      <c r="E8" s="12">
        <v>51561</v>
      </c>
      <c r="F8" s="13">
        <v>5</v>
      </c>
      <c r="G8" s="13">
        <f t="shared" si="1"/>
        <v>257805</v>
      </c>
      <c r="H8" s="13">
        <v>31925</v>
      </c>
      <c r="I8" s="13">
        <f t="shared" si="2"/>
        <v>1646084925</v>
      </c>
      <c r="J8" s="13">
        <v>31489</v>
      </c>
      <c r="K8" s="13">
        <f>VLOOKUP(B8,[1]Sheet1!$A$4:$E$29,3,0)</f>
        <v>2603981689</v>
      </c>
      <c r="L8" s="18">
        <f t="shared" si="3"/>
        <v>441</v>
      </c>
      <c r="M8" s="13">
        <f t="shared" si="4"/>
        <v>22738401</v>
      </c>
      <c r="N8" s="13">
        <v>2812300224.1200004</v>
      </c>
      <c r="O8" s="13">
        <f>VLOOKUP(B8,[2]Sheet3!$A$4:$C$19,3,0)*1.08</f>
        <v>85285114.920000002</v>
      </c>
      <c r="P8" s="13">
        <f>VLOOKUP(B8,[1]Sheet3!$A$4:$C$29,3,0)*1.08</f>
        <v>1667208398.4000001</v>
      </c>
      <c r="Q8" s="13">
        <f t="shared" si="5"/>
        <v>1752493513.3200002</v>
      </c>
      <c r="R8" s="13">
        <f t="shared" si="6"/>
        <v>1145091825.7200003</v>
      </c>
      <c r="S8" s="11"/>
      <c r="T8" s="11"/>
    </row>
    <row r="9" spans="1:20" s="10" customFormat="1" ht="12.75" outlineLevel="1" x14ac:dyDescent="0.2">
      <c r="B9" s="11" t="s">
        <v>65</v>
      </c>
      <c r="C9" s="11" t="s">
        <v>66</v>
      </c>
      <c r="D9" s="11" t="s">
        <v>47</v>
      </c>
      <c r="E9" s="12">
        <v>51561</v>
      </c>
      <c r="F9" s="13">
        <v>50</v>
      </c>
      <c r="G9" s="13">
        <f t="shared" si="1"/>
        <v>2578050</v>
      </c>
      <c r="H9" s="13">
        <v>8749</v>
      </c>
      <c r="I9" s="13">
        <f t="shared" si="2"/>
        <v>451107189</v>
      </c>
      <c r="J9" s="13">
        <v>8799</v>
      </c>
      <c r="K9" s="13"/>
      <c r="L9" s="18">
        <f t="shared" si="3"/>
        <v>0</v>
      </c>
      <c r="M9" s="13">
        <f t="shared" si="4"/>
        <v>0</v>
      </c>
      <c r="N9" s="13">
        <v>0</v>
      </c>
      <c r="O9" s="13"/>
      <c r="P9" s="13">
        <v>0</v>
      </c>
      <c r="Q9" s="13">
        <f t="shared" si="5"/>
        <v>0</v>
      </c>
      <c r="R9" s="13">
        <f t="shared" si="6"/>
        <v>0</v>
      </c>
      <c r="S9" s="11"/>
      <c r="T9" s="11"/>
    </row>
    <row r="10" spans="1:20" s="10" customFormat="1" ht="12.75" outlineLevel="1" x14ac:dyDescent="0.2">
      <c r="B10" s="11" t="s">
        <v>20</v>
      </c>
      <c r="C10" s="11" t="s">
        <v>29</v>
      </c>
      <c r="D10" s="11" t="s">
        <v>47</v>
      </c>
      <c r="E10" s="12">
        <v>81803</v>
      </c>
      <c r="F10" s="13">
        <v>203</v>
      </c>
      <c r="G10" s="13">
        <f t="shared" si="1"/>
        <v>16606009</v>
      </c>
      <c r="H10" s="13">
        <v>849</v>
      </c>
      <c r="I10" s="13">
        <f t="shared" si="2"/>
        <v>69450747</v>
      </c>
      <c r="J10" s="13">
        <v>999</v>
      </c>
      <c r="K10" s="13">
        <f>VLOOKUP(B10,[1]Sheet1!$A$4:$E$29,3,0)</f>
        <v>120451888</v>
      </c>
      <c r="L10" s="18">
        <f t="shared" si="3"/>
        <v>53</v>
      </c>
      <c r="M10" s="13">
        <f t="shared" si="4"/>
        <v>4335559</v>
      </c>
      <c r="N10" s="13">
        <v>130088039.04000001</v>
      </c>
      <c r="O10" s="13">
        <f>VLOOKUP(B10,[2]Sheet3!$A$4:$C$19,3,0)*1.08</f>
        <v>0</v>
      </c>
      <c r="P10" s="13">
        <f>VLOOKUP(B10,[1]Sheet3!$A$4:$C$29,3,0)*1.08</f>
        <v>125715939.84</v>
      </c>
      <c r="Q10" s="13">
        <f t="shared" si="5"/>
        <v>125715939.84</v>
      </c>
      <c r="R10" s="13">
        <f t="shared" si="6"/>
        <v>4372099.200000003</v>
      </c>
      <c r="S10" s="11"/>
      <c r="T10" s="11"/>
    </row>
    <row r="11" spans="1:20" s="10" customFormat="1" ht="12.75" outlineLevel="1" x14ac:dyDescent="0.2">
      <c r="B11" s="11" t="s">
        <v>25</v>
      </c>
      <c r="C11" s="11" t="s">
        <v>35</v>
      </c>
      <c r="D11" s="11" t="s">
        <v>47</v>
      </c>
      <c r="E11" s="12"/>
      <c r="F11" s="13"/>
      <c r="G11" s="13">
        <f t="shared" si="1"/>
        <v>0</v>
      </c>
      <c r="H11" s="13"/>
      <c r="I11" s="13">
        <f t="shared" si="2"/>
        <v>0</v>
      </c>
      <c r="J11" s="13">
        <v>0</v>
      </c>
      <c r="K11" s="13">
        <f>VLOOKUP(B11,[1]Sheet1!$A$4:$E$29,3,0)</f>
        <v>0</v>
      </c>
      <c r="L11" s="18">
        <f t="shared" si="3"/>
        <v>0</v>
      </c>
      <c r="M11" s="13">
        <f t="shared" si="4"/>
        <v>0</v>
      </c>
      <c r="N11" s="13">
        <v>0</v>
      </c>
      <c r="O11" s="13"/>
      <c r="P11" s="13">
        <f>VLOOKUP(B11,[1]Sheet3!$A$4:$C$29,3,0)*1.08</f>
        <v>0</v>
      </c>
      <c r="Q11" s="13">
        <f t="shared" si="5"/>
        <v>0</v>
      </c>
      <c r="R11" s="13">
        <f t="shared" si="6"/>
        <v>0</v>
      </c>
      <c r="S11" s="11"/>
      <c r="T11" s="11"/>
    </row>
    <row r="12" spans="1:20" s="10" customFormat="1" ht="12.75" outlineLevel="1" x14ac:dyDescent="0.2">
      <c r="B12" s="11" t="s">
        <v>26</v>
      </c>
      <c r="C12" s="11" t="s">
        <v>39</v>
      </c>
      <c r="D12" s="11" t="s">
        <v>47</v>
      </c>
      <c r="E12" s="12">
        <v>18288</v>
      </c>
      <c r="F12" s="13">
        <v>15</v>
      </c>
      <c r="G12" s="13">
        <f t="shared" si="1"/>
        <v>274320</v>
      </c>
      <c r="H12" s="13">
        <v>698</v>
      </c>
      <c r="I12" s="13">
        <f t="shared" si="2"/>
        <v>12765024</v>
      </c>
      <c r="J12" s="13">
        <v>647</v>
      </c>
      <c r="K12" s="13">
        <f>VLOOKUP(B12,[1]Sheet1!$A$4:$E$29,3,0)</f>
        <v>22475034</v>
      </c>
      <c r="L12" s="18">
        <f t="shared" si="3"/>
        <v>66</v>
      </c>
      <c r="M12" s="13">
        <f t="shared" si="4"/>
        <v>1207008</v>
      </c>
      <c r="N12" s="13">
        <v>24273036.720000003</v>
      </c>
      <c r="O12" s="13">
        <f>VLOOKUP(B12,[2]Sheet3!$A$4:$C$19,3,0)*1.08</f>
        <v>3073629.24</v>
      </c>
      <c r="P12" s="13">
        <f>VLOOKUP(B12,[1]Sheet3!$A$4:$C$29,3,0)*1.08</f>
        <v>15639246.720000001</v>
      </c>
      <c r="Q12" s="13">
        <f t="shared" si="5"/>
        <v>18712875.960000001</v>
      </c>
      <c r="R12" s="13">
        <f t="shared" si="6"/>
        <v>8633790.0000000019</v>
      </c>
      <c r="S12" s="11"/>
      <c r="T12" s="11"/>
    </row>
    <row r="13" spans="1:20" s="10" customFormat="1" ht="12.75" outlineLevel="1" x14ac:dyDescent="0.2">
      <c r="B13" s="11" t="s">
        <v>28</v>
      </c>
      <c r="C13" s="11" t="s">
        <v>31</v>
      </c>
      <c r="D13" s="11" t="s">
        <v>47</v>
      </c>
      <c r="E13" s="12">
        <v>43000</v>
      </c>
      <c r="F13" s="13">
        <v>602</v>
      </c>
      <c r="G13" s="13">
        <f t="shared" si="1"/>
        <v>25886000</v>
      </c>
      <c r="H13" s="13">
        <v>3551</v>
      </c>
      <c r="I13" s="13">
        <f t="shared" si="2"/>
        <v>152693000</v>
      </c>
      <c r="J13" s="13">
        <v>3497</v>
      </c>
      <c r="K13" s="13">
        <f>VLOOKUP(B13,[1]Sheet1!$A$4:$E$29,3,0)</f>
        <v>270368453</v>
      </c>
      <c r="L13" s="18">
        <f t="shared" si="3"/>
        <v>656</v>
      </c>
      <c r="M13" s="13">
        <f t="shared" si="4"/>
        <v>28208000</v>
      </c>
      <c r="N13" s="13">
        <v>291997929.24000001</v>
      </c>
      <c r="O13" s="13">
        <f>VLOOKUP(B13,[2]Sheet3!$A$4:$C$19,3,0)*1.08</f>
        <v>12260160</v>
      </c>
      <c r="P13" s="13">
        <f>VLOOKUP(B13,[1]Sheet3!$A$4:$C$29,3,0)*1.08</f>
        <v>201962379.24000001</v>
      </c>
      <c r="Q13" s="13">
        <f t="shared" si="5"/>
        <v>214222539.24000001</v>
      </c>
      <c r="R13" s="13">
        <f t="shared" si="6"/>
        <v>90035550</v>
      </c>
      <c r="S13" s="11"/>
      <c r="T13" s="11"/>
    </row>
    <row r="14" spans="1:20" s="10" customFormat="1" ht="12.75" outlineLevel="1" x14ac:dyDescent="0.2">
      <c r="B14" s="11" t="s">
        <v>33</v>
      </c>
      <c r="C14" s="11" t="s">
        <v>36</v>
      </c>
      <c r="D14" s="11" t="s">
        <v>44</v>
      </c>
      <c r="E14" s="12">
        <v>6060</v>
      </c>
      <c r="F14" s="13">
        <v>332</v>
      </c>
      <c r="G14" s="13">
        <f t="shared" si="1"/>
        <v>2011920</v>
      </c>
      <c r="H14" s="13"/>
      <c r="I14" s="13">
        <f t="shared" si="2"/>
        <v>0</v>
      </c>
      <c r="J14" s="13">
        <v>332</v>
      </c>
      <c r="K14" s="13"/>
      <c r="L14" s="18">
        <f t="shared" si="3"/>
        <v>0</v>
      </c>
      <c r="M14" s="13">
        <f t="shared" si="4"/>
        <v>0</v>
      </c>
      <c r="N14" s="13">
        <v>0</v>
      </c>
      <c r="O14" s="13"/>
      <c r="P14" s="13">
        <v>0</v>
      </c>
      <c r="Q14" s="13">
        <f t="shared" si="5"/>
        <v>0</v>
      </c>
      <c r="R14" s="13">
        <f t="shared" si="6"/>
        <v>0</v>
      </c>
      <c r="S14" s="11"/>
      <c r="T14" s="11"/>
    </row>
    <row r="15" spans="1:20" s="10" customFormat="1" ht="12.75" outlineLevel="1" x14ac:dyDescent="0.2">
      <c r="B15" s="11" t="s">
        <v>54</v>
      </c>
      <c r="C15" s="11" t="s">
        <v>46</v>
      </c>
      <c r="D15" s="11" t="s">
        <v>47</v>
      </c>
      <c r="E15" s="12">
        <v>71375</v>
      </c>
      <c r="F15" s="13"/>
      <c r="G15" s="13">
        <f t="shared" si="1"/>
        <v>0</v>
      </c>
      <c r="H15" s="13">
        <v>114</v>
      </c>
      <c r="I15" s="13">
        <f t="shared" si="2"/>
        <v>8136750</v>
      </c>
      <c r="J15" s="13">
        <v>55</v>
      </c>
      <c r="K15" s="13">
        <f>VLOOKUP(B15,[1]Sheet1!$A$4:$E$29,3,0)</f>
        <v>7166250</v>
      </c>
      <c r="L15" s="18">
        <f t="shared" si="3"/>
        <v>59</v>
      </c>
      <c r="M15" s="13">
        <f t="shared" si="4"/>
        <v>4211125</v>
      </c>
      <c r="N15" s="13">
        <v>7739550.0000000009</v>
      </c>
      <c r="O15" s="13"/>
      <c r="P15" s="13">
        <f>VLOOKUP(B15,[1]Sheet3!$A$4:$C$29,3,0)*1.08</f>
        <v>7739550.0000000009</v>
      </c>
      <c r="Q15" s="13">
        <f t="shared" si="5"/>
        <v>7739550.0000000009</v>
      </c>
      <c r="R15" s="13">
        <f t="shared" si="6"/>
        <v>0</v>
      </c>
      <c r="S15" s="11"/>
      <c r="T15" s="11"/>
    </row>
    <row r="16" spans="1:20" s="14" customFormat="1" ht="12.75" outlineLevel="1" x14ac:dyDescent="0.2">
      <c r="B16" s="15" t="s">
        <v>27</v>
      </c>
      <c r="C16" s="15" t="s">
        <v>52</v>
      </c>
      <c r="D16" s="15" t="s">
        <v>47</v>
      </c>
      <c r="E16" s="16">
        <v>37620</v>
      </c>
      <c r="F16" s="17">
        <v>206</v>
      </c>
      <c r="G16" s="17">
        <f t="shared" si="1"/>
        <v>7749720</v>
      </c>
      <c r="H16" s="17">
        <v>1285</v>
      </c>
      <c r="I16" s="17">
        <f t="shared" si="2"/>
        <v>48341700</v>
      </c>
      <c r="J16" s="17">
        <v>1491</v>
      </c>
      <c r="K16" s="13">
        <f>VLOOKUP(B16,[1]Sheet1!$A$4:$E$29,3,0)</f>
        <v>89250708</v>
      </c>
      <c r="L16" s="19">
        <f t="shared" si="3"/>
        <v>0</v>
      </c>
      <c r="M16" s="13">
        <f t="shared" si="4"/>
        <v>0</v>
      </c>
      <c r="N16" s="13">
        <v>96390764.640000001</v>
      </c>
      <c r="O16" s="13"/>
      <c r="P16" s="13">
        <f>VLOOKUP(B16,[1]Sheet3!$A$4:$C$29,3,0)*1.08</f>
        <v>96390764.640000001</v>
      </c>
      <c r="Q16" s="13">
        <f t="shared" si="5"/>
        <v>96390764.640000001</v>
      </c>
      <c r="R16" s="13">
        <f t="shared" si="6"/>
        <v>0</v>
      </c>
      <c r="S16" s="15"/>
      <c r="T16" s="15"/>
    </row>
    <row r="17" spans="1:20" s="10" customFormat="1" ht="12.75" outlineLevel="1" x14ac:dyDescent="0.2">
      <c r="B17" s="11" t="s">
        <v>9</v>
      </c>
      <c r="C17" s="11" t="s">
        <v>59</v>
      </c>
      <c r="D17" s="11" t="s">
        <v>47</v>
      </c>
      <c r="E17" s="12">
        <v>35470</v>
      </c>
      <c r="F17" s="13">
        <v>23</v>
      </c>
      <c r="G17" s="13">
        <f t="shared" si="1"/>
        <v>815810</v>
      </c>
      <c r="H17" s="13">
        <v>803</v>
      </c>
      <c r="I17" s="13">
        <f t="shared" si="2"/>
        <v>28482410</v>
      </c>
      <c r="J17" s="13">
        <v>823</v>
      </c>
      <c r="K17" s="13">
        <f>VLOOKUP(B17,[1]Sheet1!$A$4:$E$29,3,0)</f>
        <v>51501780</v>
      </c>
      <c r="L17" s="18">
        <f t="shared" si="3"/>
        <v>3</v>
      </c>
      <c r="M17" s="13">
        <f t="shared" si="4"/>
        <v>106410</v>
      </c>
      <c r="N17" s="13">
        <v>55621922.400000006</v>
      </c>
      <c r="O17" s="13">
        <f>VLOOKUP(B17,[2]Sheet3!$A$4:$C$19,3,0)*1.08</f>
        <v>4196610</v>
      </c>
      <c r="P17" s="13">
        <f>VLOOKUP(B17,[1]Sheet3!$A$4:$C$29,3,0)*1.08</f>
        <v>32527202.400000002</v>
      </c>
      <c r="Q17" s="13">
        <f t="shared" si="5"/>
        <v>36723812.400000006</v>
      </c>
      <c r="R17" s="13">
        <f t="shared" si="6"/>
        <v>23094720.000000004</v>
      </c>
      <c r="S17" s="11"/>
      <c r="T17" s="11"/>
    </row>
    <row r="18" spans="1:20" s="10" customFormat="1" ht="12.75" outlineLevel="1" x14ac:dyDescent="0.2">
      <c r="B18" s="11" t="s">
        <v>10</v>
      </c>
      <c r="C18" s="11" t="s">
        <v>37</v>
      </c>
      <c r="D18" s="11" t="s">
        <v>47</v>
      </c>
      <c r="E18" s="12">
        <v>63750</v>
      </c>
      <c r="F18" s="13">
        <v>18</v>
      </c>
      <c r="G18" s="13">
        <f t="shared" si="1"/>
        <v>1147500</v>
      </c>
      <c r="H18" s="13">
        <v>173</v>
      </c>
      <c r="I18" s="13">
        <f t="shared" si="2"/>
        <v>11028750</v>
      </c>
      <c r="J18" s="13">
        <v>191</v>
      </c>
      <c r="K18" s="13">
        <f>VLOOKUP(B18,[1]Sheet1!$A$4:$E$29,3,0)</f>
        <v>18971822</v>
      </c>
      <c r="L18" s="18">
        <f t="shared" si="3"/>
        <v>0</v>
      </c>
      <c r="M18" s="13">
        <f t="shared" si="4"/>
        <v>0</v>
      </c>
      <c r="N18" s="13">
        <v>20489567.760000002</v>
      </c>
      <c r="O18" s="13">
        <f>VLOOKUP(B18,[2]Sheet3!$A$4:$C$19,3,0)*1.08</f>
        <v>4365963.7200000007</v>
      </c>
      <c r="P18" s="13">
        <f>VLOOKUP(B18,[1]Sheet3!$A$4:$C$29,3,0)*1.08</f>
        <v>10031561.640000001</v>
      </c>
      <c r="Q18" s="13">
        <f t="shared" si="5"/>
        <v>14397525.360000001</v>
      </c>
      <c r="R18" s="13">
        <f t="shared" si="6"/>
        <v>10458006.120000001</v>
      </c>
      <c r="S18" s="11"/>
      <c r="T18" s="11"/>
    </row>
    <row r="19" spans="1:20" s="10" customFormat="1" ht="12.75" outlineLevel="1" x14ac:dyDescent="0.2">
      <c r="B19" s="11" t="s">
        <v>55</v>
      </c>
      <c r="C19" s="11" t="s">
        <v>34</v>
      </c>
      <c r="D19" s="11" t="s">
        <v>47</v>
      </c>
      <c r="E19" s="12">
        <v>69375</v>
      </c>
      <c r="F19" s="13">
        <v>133</v>
      </c>
      <c r="G19" s="13">
        <f t="shared" si="1"/>
        <v>9226875</v>
      </c>
      <c r="H19" s="13">
        <v>39140</v>
      </c>
      <c r="I19" s="13">
        <f t="shared" si="2"/>
        <v>2715337500</v>
      </c>
      <c r="J19" s="13">
        <v>38582</v>
      </c>
      <c r="K19" s="13">
        <f>VLOOKUP(B19,[1]Sheet1!$A$4:$E$29,3,0)</f>
        <v>4803712032</v>
      </c>
      <c r="L19" s="18">
        <f t="shared" si="3"/>
        <v>691</v>
      </c>
      <c r="M19" s="13">
        <f t="shared" si="4"/>
        <v>47938125</v>
      </c>
      <c r="N19" s="13">
        <v>5188008994.5600004</v>
      </c>
      <c r="O19" s="13">
        <f>VLOOKUP(B19,[2]Sheet3!$A$4:$C$19,3,0)*1.08</f>
        <v>1228092690.96</v>
      </c>
      <c r="P19" s="13">
        <f>VLOOKUP(B19,[1]Sheet3!$A$4:$C$29,3,0)*1.08</f>
        <v>3356125053.8400002</v>
      </c>
      <c r="Q19" s="13">
        <f t="shared" si="5"/>
        <v>4584217744.8000002</v>
      </c>
      <c r="R19" s="13">
        <f t="shared" si="6"/>
        <v>1831883940.7200003</v>
      </c>
      <c r="S19" s="11"/>
      <c r="T19" s="11"/>
    </row>
    <row r="20" spans="1:20" s="10" customFormat="1" ht="12.75" outlineLevel="1" x14ac:dyDescent="0.2">
      <c r="B20" s="11" t="s">
        <v>12</v>
      </c>
      <c r="C20" s="11" t="s">
        <v>22</v>
      </c>
      <c r="D20" s="11" t="s">
        <v>47</v>
      </c>
      <c r="E20" s="12">
        <v>34400</v>
      </c>
      <c r="F20" s="13">
        <v>203</v>
      </c>
      <c r="G20" s="13">
        <f t="shared" si="1"/>
        <v>6983200</v>
      </c>
      <c r="H20" s="13">
        <v>801</v>
      </c>
      <c r="I20" s="13">
        <f t="shared" si="2"/>
        <v>27554400</v>
      </c>
      <c r="J20" s="13">
        <v>829</v>
      </c>
      <c r="K20" s="13">
        <f>VLOOKUP(B20,[1]Sheet1!$A$4:$E$29,3,0)</f>
        <v>53661025</v>
      </c>
      <c r="L20" s="18">
        <f t="shared" si="3"/>
        <v>175</v>
      </c>
      <c r="M20" s="13">
        <f t="shared" si="4"/>
        <v>6020000</v>
      </c>
      <c r="N20" s="13">
        <v>57953907.000000007</v>
      </c>
      <c r="O20" s="13">
        <f>VLOOKUP(B20,[2]Sheet3!$A$4:$C$19,3,0)*1.08</f>
        <v>5223204</v>
      </c>
      <c r="P20" s="13">
        <f>VLOOKUP(B20,[1]Sheet3!$A$4:$C$29,3,0)*1.08</f>
        <v>27907443</v>
      </c>
      <c r="Q20" s="13">
        <f t="shared" si="5"/>
        <v>33130647</v>
      </c>
      <c r="R20" s="13">
        <f t="shared" si="6"/>
        <v>30046464.000000007</v>
      </c>
      <c r="S20" s="11"/>
      <c r="T20" s="11"/>
    </row>
    <row r="21" spans="1:20" s="10" customFormat="1" ht="12.75" outlineLevel="1" x14ac:dyDescent="0.2">
      <c r="B21" s="11" t="s">
        <v>4</v>
      </c>
      <c r="C21" s="11" t="s">
        <v>0</v>
      </c>
      <c r="D21" s="11" t="s">
        <v>44</v>
      </c>
      <c r="E21" s="12">
        <v>6200</v>
      </c>
      <c r="F21" s="13">
        <v>148</v>
      </c>
      <c r="G21" s="13">
        <f t="shared" si="1"/>
        <v>917600</v>
      </c>
      <c r="H21" s="13"/>
      <c r="I21" s="13">
        <f t="shared" si="2"/>
        <v>0</v>
      </c>
      <c r="J21" s="13">
        <v>148</v>
      </c>
      <c r="K21" s="13">
        <f>VLOOKUP(B21,[1]Sheet1!$A$4:$E$29,3,0)</f>
        <v>0</v>
      </c>
      <c r="L21" s="18">
        <f t="shared" si="3"/>
        <v>0</v>
      </c>
      <c r="M21" s="13">
        <f t="shared" si="4"/>
        <v>0</v>
      </c>
      <c r="N21" s="13">
        <v>0</v>
      </c>
      <c r="O21" s="13"/>
      <c r="P21" s="13">
        <f>VLOOKUP(B21,[1]Sheet3!$A$4:$C$29,3,0)*1.08</f>
        <v>0</v>
      </c>
      <c r="Q21" s="13">
        <f t="shared" si="5"/>
        <v>0</v>
      </c>
      <c r="R21" s="13">
        <f t="shared" si="6"/>
        <v>0</v>
      </c>
      <c r="S21" s="11"/>
      <c r="T21" s="11"/>
    </row>
    <row r="22" spans="1:20" s="10" customFormat="1" ht="12.75" outlineLevel="1" x14ac:dyDescent="0.2">
      <c r="B22" s="11" t="s">
        <v>24</v>
      </c>
      <c r="C22" s="11" t="s">
        <v>13</v>
      </c>
      <c r="D22" s="11" t="s">
        <v>47</v>
      </c>
      <c r="E22" s="12">
        <v>35207</v>
      </c>
      <c r="F22" s="13">
        <v>631</v>
      </c>
      <c r="G22" s="13">
        <f t="shared" si="1"/>
        <v>22215617</v>
      </c>
      <c r="H22" s="13">
        <v>8821</v>
      </c>
      <c r="I22" s="13">
        <f t="shared" si="2"/>
        <v>310560947</v>
      </c>
      <c r="J22" s="13">
        <v>9377</v>
      </c>
      <c r="K22" s="13">
        <f>VLOOKUP(B22,[1]Sheet1!$A$4:$E$29,3,0)</f>
        <v>550994573</v>
      </c>
      <c r="L22" s="18">
        <f t="shared" si="3"/>
        <v>75</v>
      </c>
      <c r="M22" s="13">
        <f t="shared" si="4"/>
        <v>2640525</v>
      </c>
      <c r="N22" s="13">
        <v>595074138.84000003</v>
      </c>
      <c r="O22" s="13">
        <f>VLOOKUP(B22,[2]Sheet3!$A$4:$C$19,3,0)*1.08</f>
        <v>48722709.600000001</v>
      </c>
      <c r="P22" s="13">
        <f>VLOOKUP(B22,[1]Sheet3!$A$4:$C$29,3,0)*1.08</f>
        <v>360403031.88</v>
      </c>
      <c r="Q22" s="13">
        <f t="shared" si="5"/>
        <v>409125741.48000002</v>
      </c>
      <c r="R22" s="13">
        <f t="shared" si="6"/>
        <v>234671106.96000004</v>
      </c>
      <c r="S22" s="11"/>
      <c r="T22" s="11"/>
    </row>
    <row r="23" spans="1:20" s="10" customFormat="1" ht="12.75" outlineLevel="1" x14ac:dyDescent="0.2">
      <c r="B23" s="11" t="s">
        <v>30</v>
      </c>
      <c r="C23" s="11" t="s">
        <v>58</v>
      </c>
      <c r="D23" s="11" t="s">
        <v>47</v>
      </c>
      <c r="E23" s="12">
        <v>64750</v>
      </c>
      <c r="F23" s="13">
        <v>18</v>
      </c>
      <c r="G23" s="13">
        <f t="shared" si="1"/>
        <v>1165500</v>
      </c>
      <c r="H23" s="13">
        <v>203</v>
      </c>
      <c r="I23" s="13">
        <f t="shared" si="2"/>
        <v>13144250</v>
      </c>
      <c r="J23" s="13">
        <v>219</v>
      </c>
      <c r="K23" s="13">
        <f>VLOOKUP(B23,[1]Sheet1!$A$4:$E$29,3,0)</f>
        <v>22325393</v>
      </c>
      <c r="L23" s="18">
        <f t="shared" si="3"/>
        <v>2</v>
      </c>
      <c r="M23" s="13">
        <f t="shared" si="4"/>
        <v>129500</v>
      </c>
      <c r="N23" s="13">
        <v>24111424.440000001</v>
      </c>
      <c r="O23" s="13">
        <f>VLOOKUP(B23,[2]Sheet3!$A$4:$C$19,3,0)*1.08</f>
        <v>2533406.7600000002</v>
      </c>
      <c r="P23" s="13">
        <f>VLOOKUP(B23,[1]Sheet3!$A$4:$C$29,3,0)*1.08</f>
        <v>17502537.240000002</v>
      </c>
      <c r="Q23" s="13">
        <f t="shared" si="5"/>
        <v>20035944.000000004</v>
      </c>
      <c r="R23" s="13">
        <f t="shared" si="6"/>
        <v>6608887.1999999993</v>
      </c>
      <c r="S23" s="11"/>
      <c r="T23" s="11"/>
    </row>
    <row r="24" spans="1:20" s="10" customFormat="1" ht="12.75" outlineLevel="1" x14ac:dyDescent="0.2">
      <c r="B24" s="11" t="s">
        <v>21</v>
      </c>
      <c r="C24" s="11" t="s">
        <v>45</v>
      </c>
      <c r="D24" s="11" t="s">
        <v>47</v>
      </c>
      <c r="E24" s="12">
        <v>62700</v>
      </c>
      <c r="F24" s="13">
        <v>81</v>
      </c>
      <c r="G24" s="13">
        <f t="shared" si="1"/>
        <v>5078700</v>
      </c>
      <c r="H24" s="13">
        <v>691</v>
      </c>
      <c r="I24" s="13">
        <f t="shared" si="2"/>
        <v>43325700</v>
      </c>
      <c r="J24" s="13">
        <v>699</v>
      </c>
      <c r="K24" s="13">
        <f>VLOOKUP(B24,[1]Sheet1!$A$4:$E$29,3,0)</f>
        <v>81800533</v>
      </c>
      <c r="L24" s="18">
        <f t="shared" si="3"/>
        <v>73</v>
      </c>
      <c r="M24" s="13">
        <f t="shared" si="4"/>
        <v>4577100</v>
      </c>
      <c r="N24" s="13">
        <v>88344575.640000001</v>
      </c>
      <c r="O24" s="13">
        <f>VLOOKUP(B24,[2]Sheet3!$A$4:$C$19,3,0)*1.08</f>
        <v>9401689.4400000013</v>
      </c>
      <c r="P24" s="13">
        <f>VLOOKUP(B24,[1]Sheet3!$A$4:$C$29,3,0)*1.08</f>
        <v>56644007.400000006</v>
      </c>
      <c r="Q24" s="13">
        <f t="shared" si="5"/>
        <v>66045696.840000004</v>
      </c>
      <c r="R24" s="13">
        <f t="shared" si="6"/>
        <v>31700568.239999995</v>
      </c>
      <c r="S24" s="11"/>
      <c r="T24" s="11"/>
    </row>
    <row r="25" spans="1:20" s="10" customFormat="1" ht="12.75" outlineLevel="1" x14ac:dyDescent="0.2">
      <c r="B25" s="11" t="s">
        <v>5</v>
      </c>
      <c r="C25" s="11" t="s">
        <v>8</v>
      </c>
      <c r="D25" s="11" t="s">
        <v>47</v>
      </c>
      <c r="E25" s="12">
        <v>32460</v>
      </c>
      <c r="F25" s="13">
        <v>467</v>
      </c>
      <c r="G25" s="13">
        <f t="shared" si="1"/>
        <v>15158820</v>
      </c>
      <c r="H25" s="13">
        <v>9134</v>
      </c>
      <c r="I25" s="13">
        <f t="shared" si="2"/>
        <v>296489640</v>
      </c>
      <c r="J25" s="13">
        <v>9498</v>
      </c>
      <c r="K25" s="13">
        <f>VLOOKUP(B25,[1]Sheet1!$A$4:$E$29,3,0)</f>
        <v>509116500</v>
      </c>
      <c r="L25" s="18">
        <f t="shared" si="3"/>
        <v>103</v>
      </c>
      <c r="M25" s="13">
        <f t="shared" si="4"/>
        <v>3343380</v>
      </c>
      <c r="N25" s="13">
        <v>549845820</v>
      </c>
      <c r="O25" s="13">
        <f>VLOOKUP(B25,[2]Sheet3!$A$4:$C$19,3,0)*1.08</f>
        <v>38981908.800000004</v>
      </c>
      <c r="P25" s="13">
        <f>VLOOKUP(B25,[1]Sheet3!$A$4:$C$29,3,0)*1.08</f>
        <v>293844780</v>
      </c>
      <c r="Q25" s="13">
        <f t="shared" si="5"/>
        <v>332826688.80000001</v>
      </c>
      <c r="R25" s="13">
        <f t="shared" si="6"/>
        <v>256001040</v>
      </c>
      <c r="S25" s="11"/>
      <c r="T25" s="11"/>
    </row>
    <row r="26" spans="1:20" s="10" customFormat="1" ht="12.75" outlineLevel="1" x14ac:dyDescent="0.2">
      <c r="B26" s="11" t="s">
        <v>67</v>
      </c>
      <c r="C26" s="11" t="s">
        <v>68</v>
      </c>
      <c r="D26" s="11" t="s">
        <v>47</v>
      </c>
      <c r="E26" s="12">
        <v>32460</v>
      </c>
      <c r="F26" s="13"/>
      <c r="G26" s="13">
        <f t="shared" si="1"/>
        <v>0</v>
      </c>
      <c r="H26" s="13">
        <v>9158</v>
      </c>
      <c r="I26" s="13">
        <f t="shared" si="2"/>
        <v>297268680</v>
      </c>
      <c r="J26" s="13">
        <v>9158</v>
      </c>
      <c r="K26" s="13"/>
      <c r="L26" s="18">
        <f t="shared" si="3"/>
        <v>0</v>
      </c>
      <c r="M26" s="13">
        <f t="shared" si="4"/>
        <v>0</v>
      </c>
      <c r="N26" s="13">
        <v>0</v>
      </c>
      <c r="O26" s="13"/>
      <c r="P26" s="13">
        <v>0</v>
      </c>
      <c r="Q26" s="13">
        <f t="shared" si="5"/>
        <v>0</v>
      </c>
      <c r="R26" s="13">
        <f t="shared" si="6"/>
        <v>0</v>
      </c>
      <c r="S26" s="11"/>
      <c r="T26" s="11"/>
    </row>
    <row r="27" spans="1:20" s="10" customFormat="1" ht="12.75" outlineLevel="1" x14ac:dyDescent="0.2">
      <c r="B27" s="11" t="s">
        <v>49</v>
      </c>
      <c r="C27" s="11" t="s">
        <v>60</v>
      </c>
      <c r="D27" s="11" t="s">
        <v>47</v>
      </c>
      <c r="E27" s="12">
        <v>33440</v>
      </c>
      <c r="F27" s="13">
        <v>69</v>
      </c>
      <c r="G27" s="13">
        <f t="shared" si="1"/>
        <v>2307360</v>
      </c>
      <c r="H27" s="13">
        <v>189</v>
      </c>
      <c r="I27" s="13">
        <f t="shared" si="2"/>
        <v>6320160</v>
      </c>
      <c r="J27" s="13">
        <v>258</v>
      </c>
      <c r="K27" s="13">
        <f>VLOOKUP(B27,[1]Sheet1!$A$4:$E$29,3,0)</f>
        <v>17045871</v>
      </c>
      <c r="L27" s="18">
        <f t="shared" si="3"/>
        <v>0</v>
      </c>
      <c r="M27" s="13">
        <f t="shared" si="4"/>
        <v>0</v>
      </c>
      <c r="N27" s="13">
        <v>18409540.68</v>
      </c>
      <c r="O27" s="13">
        <f>VLOOKUP(B27,[2]Sheet3!$A$4:$C$19,3,0)*1.08</f>
        <v>3867937.9200000004</v>
      </c>
      <c r="P27" s="13">
        <f>VLOOKUP(B27,[1]Sheet3!$A$4:$C$29,3,0)*1.08</f>
        <v>11287623.24</v>
      </c>
      <c r="Q27" s="13">
        <f t="shared" si="5"/>
        <v>15155561.16</v>
      </c>
      <c r="R27" s="13">
        <f t="shared" si="6"/>
        <v>7121917.4399999995</v>
      </c>
      <c r="S27" s="11"/>
      <c r="T27" s="11"/>
    </row>
    <row r="28" spans="1:20" s="14" customFormat="1" ht="12.75" outlineLevel="1" x14ac:dyDescent="0.2">
      <c r="B28" s="15" t="s">
        <v>19</v>
      </c>
      <c r="C28" s="15" t="s">
        <v>41</v>
      </c>
      <c r="D28" s="15" t="s">
        <v>47</v>
      </c>
      <c r="E28" s="16">
        <v>36091</v>
      </c>
      <c r="F28" s="17">
        <v>464</v>
      </c>
      <c r="G28" s="17">
        <f t="shared" si="1"/>
        <v>16746224</v>
      </c>
      <c r="H28" s="17">
        <v>4127</v>
      </c>
      <c r="I28" s="17">
        <f t="shared" si="2"/>
        <v>148947557</v>
      </c>
      <c r="J28" s="17">
        <v>4577</v>
      </c>
      <c r="K28" s="13">
        <f>VLOOKUP(B28,[1]Sheet1!$A$4:$E$29,3,0)</f>
        <v>285950173</v>
      </c>
      <c r="L28" s="19">
        <f t="shared" si="3"/>
        <v>14</v>
      </c>
      <c r="M28" s="13">
        <f t="shared" si="4"/>
        <v>505274</v>
      </c>
      <c r="N28" s="13">
        <v>308826186.84000003</v>
      </c>
      <c r="O28" s="13">
        <f>VLOOKUP(B28,[2]Sheet3!$A$4:$C$19,3,0)*1.08</f>
        <v>16968038.760000002</v>
      </c>
      <c r="P28" s="13">
        <f>VLOOKUP(B28,[1]Sheet3!$A$4:$C$29,3,0)*1.08</f>
        <v>197146950.84</v>
      </c>
      <c r="Q28" s="13">
        <f t="shared" si="5"/>
        <v>214114989.59999999</v>
      </c>
      <c r="R28" s="13">
        <f t="shared" si="6"/>
        <v>111679236.00000003</v>
      </c>
      <c r="S28" s="15"/>
      <c r="T28" s="15"/>
    </row>
    <row r="29" spans="1:20" s="10" customFormat="1" ht="12.75" outlineLevel="1" x14ac:dyDescent="0.2">
      <c r="B29" s="11" t="s">
        <v>69</v>
      </c>
      <c r="C29" s="11" t="s">
        <v>70</v>
      </c>
      <c r="D29" s="11" t="s">
        <v>47</v>
      </c>
      <c r="E29" s="12">
        <v>36091</v>
      </c>
      <c r="F29" s="13"/>
      <c r="G29" s="13">
        <f t="shared" si="1"/>
        <v>0</v>
      </c>
      <c r="H29" s="13">
        <v>6142</v>
      </c>
      <c r="I29" s="13">
        <f t="shared" si="2"/>
        <v>221670922</v>
      </c>
      <c r="J29" s="13">
        <v>6142</v>
      </c>
      <c r="K29" s="13"/>
      <c r="L29" s="18">
        <f t="shared" ref="L29" si="7">F29+H29-J29</f>
        <v>0</v>
      </c>
      <c r="M29" s="13">
        <f t="shared" si="4"/>
        <v>0</v>
      </c>
      <c r="N29" s="13">
        <v>0</v>
      </c>
      <c r="O29" s="13"/>
      <c r="P29" s="13">
        <v>0</v>
      </c>
      <c r="Q29" s="13">
        <f t="shared" si="5"/>
        <v>0</v>
      </c>
      <c r="R29" s="13">
        <f t="shared" si="6"/>
        <v>0</v>
      </c>
      <c r="S29" s="11"/>
      <c r="T29" s="11"/>
    </row>
    <row r="30" spans="1:20" s="10" customFormat="1" ht="12.75" outlineLevel="1" x14ac:dyDescent="0.2">
      <c r="B30" s="11" t="s">
        <v>17</v>
      </c>
      <c r="C30" s="11" t="s">
        <v>15</v>
      </c>
      <c r="D30" s="11" t="s">
        <v>47</v>
      </c>
      <c r="E30" s="12">
        <v>70831</v>
      </c>
      <c r="F30" s="13"/>
      <c r="G30" s="13">
        <f t="shared" si="1"/>
        <v>0</v>
      </c>
      <c r="H30" s="13">
        <v>40</v>
      </c>
      <c r="I30" s="13">
        <f t="shared" si="2"/>
        <v>2833240</v>
      </c>
      <c r="J30" s="13">
        <v>40</v>
      </c>
      <c r="K30" s="13">
        <f>VLOOKUP(B30,[1]Sheet1!$A$4:$E$29,3,0)</f>
        <v>5011835</v>
      </c>
      <c r="L30" s="18">
        <f t="shared" si="3"/>
        <v>0</v>
      </c>
      <c r="M30" s="13">
        <f t="shared" si="4"/>
        <v>0</v>
      </c>
      <c r="N30" s="13">
        <v>5412781.8000000007</v>
      </c>
      <c r="O30" s="13">
        <f>VLOOKUP(B30,[2]Sheet3!$A$4:$C$19,3,0)*1.08</f>
        <v>0</v>
      </c>
      <c r="P30" s="13">
        <f>VLOOKUP(B30,[1]Sheet3!$A$4:$C$29,3,0)*1.08</f>
        <v>4949656.2</v>
      </c>
      <c r="Q30" s="13">
        <f t="shared" si="5"/>
        <v>4949656.2</v>
      </c>
      <c r="R30" s="13">
        <f t="shared" si="6"/>
        <v>463125.60000000056</v>
      </c>
      <c r="S30" s="11"/>
      <c r="T30" s="11"/>
    </row>
    <row r="31" spans="1:20" s="4" customFormat="1" ht="12.75" x14ac:dyDescent="0.2">
      <c r="A31" s="7" t="s">
        <v>57</v>
      </c>
      <c r="B31" s="8"/>
      <c r="C31" s="8"/>
      <c r="D31" s="8"/>
      <c r="E31" s="8"/>
      <c r="F31" s="9">
        <f t="shared" ref="F31:O31" si="8">SUM(F32:F58)</f>
        <v>7108</v>
      </c>
      <c r="G31" s="9">
        <f t="shared" si="8"/>
        <v>370935946</v>
      </c>
      <c r="H31" s="9">
        <f t="shared" si="8"/>
        <v>63576</v>
      </c>
      <c r="I31" s="9">
        <f t="shared" si="8"/>
        <v>3142165017</v>
      </c>
      <c r="J31" s="9">
        <f t="shared" si="8"/>
        <v>64806</v>
      </c>
      <c r="K31" s="9">
        <f t="shared" si="8"/>
        <v>4414535756</v>
      </c>
      <c r="L31" s="9">
        <f t="shared" si="8"/>
        <v>5878</v>
      </c>
      <c r="M31" s="9">
        <f t="shared" si="8"/>
        <v>317677446</v>
      </c>
      <c r="N31" s="9">
        <f t="shared" si="8"/>
        <v>4767698616.4800005</v>
      </c>
      <c r="O31" s="9">
        <f t="shared" si="8"/>
        <v>208445713.20000002</v>
      </c>
      <c r="P31" s="9">
        <f>SUM(P32:P58)</f>
        <v>4223319305.0400009</v>
      </c>
      <c r="Q31" s="9">
        <f>SUM(Q32:Q58)</f>
        <v>4431765018.2400017</v>
      </c>
      <c r="R31" s="9">
        <f>SUM(R32:R58)</f>
        <v>544379311.43999982</v>
      </c>
      <c r="S31" s="9">
        <f>SUM(S32:S58)</f>
        <v>0</v>
      </c>
      <c r="T31" s="9">
        <f>SUM(T32:T58)</f>
        <v>0</v>
      </c>
    </row>
    <row r="32" spans="1:20" s="10" customFormat="1" ht="12.75" outlineLevel="1" x14ac:dyDescent="0.2">
      <c r="B32" s="11" t="s">
        <v>3</v>
      </c>
      <c r="C32" s="11" t="s">
        <v>40</v>
      </c>
      <c r="D32" s="11" t="s">
        <v>47</v>
      </c>
      <c r="E32" s="12">
        <v>74478</v>
      </c>
      <c r="F32" s="13">
        <v>141</v>
      </c>
      <c r="G32" s="13">
        <f>F32*E32</f>
        <v>10501398</v>
      </c>
      <c r="H32" s="13">
        <v>812</v>
      </c>
      <c r="I32" s="13">
        <f>H32*E32</f>
        <v>60476136</v>
      </c>
      <c r="J32" s="13">
        <f>VLOOKUP($B32,[1]Sheet1!$A$4:$G$29,6,0)</f>
        <v>660</v>
      </c>
      <c r="K32" s="13">
        <f>VLOOKUP($B32,[1]Sheet1!$A$4:$G$29,7,0)</f>
        <v>69886950</v>
      </c>
      <c r="L32" s="18">
        <f t="shared" si="3"/>
        <v>293</v>
      </c>
      <c r="M32" s="13">
        <f>L32*E32</f>
        <v>21822054</v>
      </c>
      <c r="N32" s="13">
        <f>K32*1.08</f>
        <v>75477906</v>
      </c>
      <c r="O32" s="13"/>
      <c r="P32" s="13">
        <f>VLOOKUP(B32,[1]Sheet3!$A$4:$E$29,5,0)*1.08</f>
        <v>75477906</v>
      </c>
      <c r="Q32" s="13">
        <f>O32+P32</f>
        <v>75477906</v>
      </c>
      <c r="R32" s="13">
        <f>N32-P32</f>
        <v>0</v>
      </c>
      <c r="S32" s="11"/>
      <c r="T32" s="11"/>
    </row>
    <row r="33" spans="2:20" s="10" customFormat="1" ht="12.75" outlineLevel="1" x14ac:dyDescent="0.2">
      <c r="B33" s="11" t="s">
        <v>51</v>
      </c>
      <c r="C33" s="11" t="s">
        <v>50</v>
      </c>
      <c r="D33" s="11" t="s">
        <v>47</v>
      </c>
      <c r="E33" s="12">
        <v>45000</v>
      </c>
      <c r="F33" s="13">
        <v>221</v>
      </c>
      <c r="G33" s="13">
        <f t="shared" ref="G33:G58" si="9">F33*E33</f>
        <v>9945000</v>
      </c>
      <c r="H33" s="13">
        <v>7185</v>
      </c>
      <c r="I33" s="13">
        <f t="shared" ref="I33:I58" si="10">H33*E33</f>
        <v>323325000</v>
      </c>
      <c r="J33" s="13">
        <f>VLOOKUP($B33,[1]Sheet1!$A$4:$G$29,6,0)</f>
        <v>6935</v>
      </c>
      <c r="K33" s="13">
        <f>VLOOKUP($B33,[1]Sheet1!$A$4:$G$29,7,0)</f>
        <v>514957851</v>
      </c>
      <c r="L33" s="18">
        <f t="shared" si="3"/>
        <v>471</v>
      </c>
      <c r="M33" s="13">
        <f t="shared" ref="M33:M58" si="11">L33*E33</f>
        <v>21195000</v>
      </c>
      <c r="N33" s="13">
        <f t="shared" ref="N33:N58" si="12">K33*1.08</f>
        <v>556154479.08000004</v>
      </c>
      <c r="O33" s="13">
        <f>VLOOKUP(B33,[2]Sheet3!$A$4:$E$19,5,0)*1.08</f>
        <v>19005030</v>
      </c>
      <c r="P33" s="13">
        <f>VLOOKUP(B33,[1]Sheet3!$A$4:$E$29,5,0)*1.08</f>
        <v>508601809.08000004</v>
      </c>
      <c r="Q33" s="13">
        <f t="shared" ref="Q33:Q58" si="13">O33+P33</f>
        <v>527606839.08000004</v>
      </c>
      <c r="R33" s="13">
        <f t="shared" ref="R33:R58" si="14">N33-P33</f>
        <v>47552670</v>
      </c>
      <c r="S33" s="11"/>
      <c r="T33" s="11"/>
    </row>
    <row r="34" spans="2:20" s="10" customFormat="1" ht="12.75" outlineLevel="1" x14ac:dyDescent="0.2">
      <c r="B34" s="11" t="s">
        <v>53</v>
      </c>
      <c r="C34" s="11" t="s">
        <v>6</v>
      </c>
      <c r="D34" s="11" t="s">
        <v>1</v>
      </c>
      <c r="E34" s="12">
        <v>17187</v>
      </c>
      <c r="F34" s="13">
        <v>0</v>
      </c>
      <c r="G34" s="13">
        <f t="shared" si="9"/>
        <v>0</v>
      </c>
      <c r="H34" s="13">
        <v>315</v>
      </c>
      <c r="I34" s="13">
        <f t="shared" si="10"/>
        <v>5413905</v>
      </c>
      <c r="J34" s="13">
        <f>VLOOKUP($B34,[1]Sheet1!$A$4:$G$29,6,0)</f>
        <v>271</v>
      </c>
      <c r="K34" s="13">
        <f>VLOOKUP($B34,[1]Sheet1!$A$4:$G$29,7,0)</f>
        <v>6054030</v>
      </c>
      <c r="L34" s="18">
        <f t="shared" si="3"/>
        <v>44</v>
      </c>
      <c r="M34" s="13">
        <f t="shared" si="11"/>
        <v>756228</v>
      </c>
      <c r="N34" s="13">
        <f t="shared" si="12"/>
        <v>6538352.4000000004</v>
      </c>
      <c r="O34" s="13">
        <v>0</v>
      </c>
      <c r="P34" s="13">
        <f>VLOOKUP(B34,[1]Sheet3!$A$4:$E$29,5,0)*1.08</f>
        <v>6538352.4000000004</v>
      </c>
      <c r="Q34" s="13">
        <f t="shared" si="13"/>
        <v>6538352.4000000004</v>
      </c>
      <c r="R34" s="13">
        <f t="shared" si="14"/>
        <v>0</v>
      </c>
      <c r="S34" s="11"/>
      <c r="T34" s="11"/>
    </row>
    <row r="35" spans="2:20" s="10" customFormat="1" ht="12.75" outlineLevel="1" x14ac:dyDescent="0.2">
      <c r="B35" s="11" t="s">
        <v>7</v>
      </c>
      <c r="C35" s="11" t="s">
        <v>32</v>
      </c>
      <c r="D35" s="11" t="s">
        <v>47</v>
      </c>
      <c r="E35" s="12">
        <v>51561</v>
      </c>
      <c r="F35" s="13">
        <v>667</v>
      </c>
      <c r="G35" s="13">
        <f t="shared" si="9"/>
        <v>34391187</v>
      </c>
      <c r="H35" s="13">
        <v>14905</v>
      </c>
      <c r="I35" s="13">
        <f t="shared" si="10"/>
        <v>768516705</v>
      </c>
      <c r="J35" s="13">
        <f>VLOOKUP($B35,[1]Sheet1!$A$4:$G$29,6,0)</f>
        <v>15032</v>
      </c>
      <c r="K35" s="13">
        <f>VLOOKUP($B35,[1]Sheet1!$A$4:$G$29,7,0)</f>
        <v>1087147771</v>
      </c>
      <c r="L35" s="18">
        <f t="shared" si="3"/>
        <v>540</v>
      </c>
      <c r="M35" s="13">
        <f t="shared" si="11"/>
        <v>27842940</v>
      </c>
      <c r="N35" s="13">
        <f t="shared" si="12"/>
        <v>1174119592.6800001</v>
      </c>
      <c r="O35" s="13">
        <f>VLOOKUP(B35,[2]Sheet3!$A$4:$E$19,5,0)*1.08</f>
        <v>50121063.360000007</v>
      </c>
      <c r="P35" s="13">
        <f>VLOOKUP(B35,[1]Sheet3!$A$4:$E$29,5,0)*1.08</f>
        <v>1047389435.6400001</v>
      </c>
      <c r="Q35" s="13">
        <f t="shared" si="13"/>
        <v>1097510499</v>
      </c>
      <c r="R35" s="13">
        <f t="shared" si="14"/>
        <v>126730157.03999996</v>
      </c>
      <c r="S35" s="11"/>
      <c r="T35" s="11"/>
    </row>
    <row r="36" spans="2:20" s="10" customFormat="1" ht="12.75" outlineLevel="1" x14ac:dyDescent="0.2">
      <c r="B36" s="11" t="s">
        <v>65</v>
      </c>
      <c r="C36" s="11" t="s">
        <v>66</v>
      </c>
      <c r="D36" s="11" t="s">
        <v>47</v>
      </c>
      <c r="E36" s="12">
        <v>51561</v>
      </c>
      <c r="F36" s="13">
        <v>326</v>
      </c>
      <c r="G36" s="13">
        <f t="shared" si="9"/>
        <v>16808886</v>
      </c>
      <c r="H36" s="13"/>
      <c r="I36" s="13">
        <f t="shared" si="10"/>
        <v>0</v>
      </c>
      <c r="J36" s="13">
        <v>326</v>
      </c>
      <c r="K36" s="13"/>
      <c r="L36" s="18">
        <f t="shared" si="3"/>
        <v>0</v>
      </c>
      <c r="M36" s="13">
        <f t="shared" si="11"/>
        <v>0</v>
      </c>
      <c r="N36" s="13">
        <f t="shared" si="12"/>
        <v>0</v>
      </c>
      <c r="O36" s="13">
        <v>0</v>
      </c>
      <c r="P36" s="13">
        <v>0</v>
      </c>
      <c r="Q36" s="13">
        <f t="shared" si="13"/>
        <v>0</v>
      </c>
      <c r="R36" s="13">
        <f t="shared" si="14"/>
        <v>0</v>
      </c>
      <c r="S36" s="11"/>
      <c r="T36" s="11"/>
    </row>
    <row r="37" spans="2:20" s="10" customFormat="1" ht="12.75" outlineLevel="1" x14ac:dyDescent="0.2">
      <c r="B37" s="11" t="s">
        <v>20</v>
      </c>
      <c r="C37" s="11" t="s">
        <v>29</v>
      </c>
      <c r="D37" s="11" t="s">
        <v>47</v>
      </c>
      <c r="E37" s="12">
        <v>81803</v>
      </c>
      <c r="F37" s="13">
        <v>108</v>
      </c>
      <c r="G37" s="13">
        <f t="shared" si="9"/>
        <v>8834724</v>
      </c>
      <c r="H37" s="13">
        <v>2612</v>
      </c>
      <c r="I37" s="13">
        <f t="shared" si="10"/>
        <v>213669436</v>
      </c>
      <c r="J37" s="13">
        <f>VLOOKUP($B37,[1]Sheet1!$A$4:$G$29,6,0)</f>
        <v>2427</v>
      </c>
      <c r="K37" s="13">
        <f>VLOOKUP($B37,[1]Sheet1!$A$4:$G$29,7,0)</f>
        <v>280111952</v>
      </c>
      <c r="L37" s="18">
        <f t="shared" si="3"/>
        <v>293</v>
      </c>
      <c r="M37" s="13">
        <f t="shared" si="11"/>
        <v>23968279</v>
      </c>
      <c r="N37" s="13">
        <f t="shared" si="12"/>
        <v>302520908.16000003</v>
      </c>
      <c r="O37" s="13">
        <f>VLOOKUP(B37,[2]Sheet3!$A$4:$E$19,5,0)*1.08</f>
        <v>2571825.6</v>
      </c>
      <c r="P37" s="13">
        <f>VLOOKUP(B37,[1]Sheet3!$A$4:$E$29,5,0)*1.08</f>
        <v>302520908.16000003</v>
      </c>
      <c r="Q37" s="13">
        <f t="shared" si="13"/>
        <v>305092733.76000005</v>
      </c>
      <c r="R37" s="13">
        <f t="shared" si="14"/>
        <v>0</v>
      </c>
      <c r="S37" s="11"/>
      <c r="T37" s="11"/>
    </row>
    <row r="38" spans="2:20" s="10" customFormat="1" ht="12.75" outlineLevel="1" x14ac:dyDescent="0.2">
      <c r="B38" s="11" t="s">
        <v>25</v>
      </c>
      <c r="C38" s="11" t="s">
        <v>35</v>
      </c>
      <c r="D38" s="11" t="s">
        <v>47</v>
      </c>
      <c r="E38" s="12"/>
      <c r="F38" s="13">
        <v>0</v>
      </c>
      <c r="G38" s="13">
        <f t="shared" si="9"/>
        <v>0</v>
      </c>
      <c r="H38" s="13">
        <v>0</v>
      </c>
      <c r="I38" s="13">
        <f t="shared" si="10"/>
        <v>0</v>
      </c>
      <c r="J38" s="13">
        <f>VLOOKUP($B38,[1]Sheet1!$A$4:$G$29,6,0)</f>
        <v>0</v>
      </c>
      <c r="K38" s="13">
        <f>VLOOKUP($B38,[1]Sheet1!$A$4:$G$29,7,0)</f>
        <v>0</v>
      </c>
      <c r="L38" s="18">
        <f t="shared" si="3"/>
        <v>0</v>
      </c>
      <c r="M38" s="13">
        <f t="shared" si="11"/>
        <v>0</v>
      </c>
      <c r="N38" s="13">
        <f t="shared" si="12"/>
        <v>0</v>
      </c>
      <c r="O38" s="13">
        <v>0</v>
      </c>
      <c r="P38" s="13">
        <f>VLOOKUP(B38,[1]Sheet3!$A$4:$E$29,5,0)*1.08</f>
        <v>0</v>
      </c>
      <c r="Q38" s="13">
        <f t="shared" si="13"/>
        <v>0</v>
      </c>
      <c r="R38" s="13">
        <f t="shared" si="14"/>
        <v>0</v>
      </c>
      <c r="S38" s="11"/>
      <c r="T38" s="11"/>
    </row>
    <row r="39" spans="2:20" s="10" customFormat="1" ht="12.75" outlineLevel="1" x14ac:dyDescent="0.2">
      <c r="B39" s="11" t="s">
        <v>26</v>
      </c>
      <c r="C39" s="11" t="s">
        <v>39</v>
      </c>
      <c r="D39" s="11" t="s">
        <v>47</v>
      </c>
      <c r="E39" s="12">
        <v>18288</v>
      </c>
      <c r="F39" s="13">
        <v>36</v>
      </c>
      <c r="G39" s="13">
        <f t="shared" si="9"/>
        <v>658368</v>
      </c>
      <c r="H39" s="13">
        <v>150</v>
      </c>
      <c r="I39" s="13">
        <f t="shared" si="10"/>
        <v>2743200</v>
      </c>
      <c r="J39" s="13">
        <f>VLOOKUP($B39,[1]Sheet1!$A$4:$G$29,6,0)</f>
        <v>143</v>
      </c>
      <c r="K39" s="13">
        <f>VLOOKUP($B39,[1]Sheet1!$A$4:$G$29,7,0)</f>
        <v>4572711</v>
      </c>
      <c r="L39" s="18">
        <f t="shared" si="3"/>
        <v>43</v>
      </c>
      <c r="M39" s="13">
        <f t="shared" si="11"/>
        <v>786384</v>
      </c>
      <c r="N39" s="13">
        <f t="shared" si="12"/>
        <v>4938527.88</v>
      </c>
      <c r="O39" s="13">
        <f>VLOOKUP(B39,[2]Sheet3!$A$4:$E$19,5,0)*1.08</f>
        <v>138140.64000000001</v>
      </c>
      <c r="P39" s="13">
        <f>VLOOKUP(B39,[1]Sheet3!$A$4:$E$29,5,0)*1.08</f>
        <v>4938527.88</v>
      </c>
      <c r="Q39" s="13">
        <f t="shared" si="13"/>
        <v>5076668.5199999996</v>
      </c>
      <c r="R39" s="13">
        <f t="shared" si="14"/>
        <v>0</v>
      </c>
      <c r="S39" s="11"/>
      <c r="T39" s="11"/>
    </row>
    <row r="40" spans="2:20" s="10" customFormat="1" ht="12.75" outlineLevel="1" x14ac:dyDescent="0.2">
      <c r="B40" s="11" t="s">
        <v>28</v>
      </c>
      <c r="C40" s="11" t="s">
        <v>31</v>
      </c>
      <c r="D40" s="11" t="s">
        <v>47</v>
      </c>
      <c r="E40" s="12">
        <v>43000</v>
      </c>
      <c r="F40" s="13">
        <v>296</v>
      </c>
      <c r="G40" s="13">
        <f t="shared" si="9"/>
        <v>12728000</v>
      </c>
      <c r="H40" s="13">
        <v>2490</v>
      </c>
      <c r="I40" s="13">
        <f t="shared" si="10"/>
        <v>107070000</v>
      </c>
      <c r="J40" s="13">
        <f>VLOOKUP($B40,[1]Sheet1!$A$4:$G$29,6,0)</f>
        <v>2692</v>
      </c>
      <c r="K40" s="13">
        <f>VLOOKUP($B40,[1]Sheet1!$A$4:$G$29,7,0)</f>
        <v>190869690</v>
      </c>
      <c r="L40" s="18">
        <f t="shared" si="3"/>
        <v>94</v>
      </c>
      <c r="M40" s="13">
        <f t="shared" si="11"/>
        <v>4042000</v>
      </c>
      <c r="N40" s="13">
        <f t="shared" si="12"/>
        <v>206139265.20000002</v>
      </c>
      <c r="O40" s="13">
        <f>VLOOKUP(B40,[2]Sheet3!$A$4:$E$19,5,0)*1.08</f>
        <v>14482314.000000002</v>
      </c>
      <c r="P40" s="13">
        <f>VLOOKUP(B40,[1]Sheet3!$A$4:$E$29,5,0)*1.08</f>
        <v>170967931.20000002</v>
      </c>
      <c r="Q40" s="13">
        <f t="shared" si="13"/>
        <v>185450245.20000002</v>
      </c>
      <c r="R40" s="13">
        <f t="shared" si="14"/>
        <v>35171334</v>
      </c>
      <c r="S40" s="11"/>
      <c r="T40" s="11"/>
    </row>
    <row r="41" spans="2:20" s="10" customFormat="1" ht="12.75" outlineLevel="1" x14ac:dyDescent="0.2">
      <c r="B41" s="11" t="s">
        <v>33</v>
      </c>
      <c r="C41" s="11" t="s">
        <v>36</v>
      </c>
      <c r="D41" s="11" t="s">
        <v>44</v>
      </c>
      <c r="E41" s="12">
        <v>6060</v>
      </c>
      <c r="F41" s="13"/>
      <c r="G41" s="13">
        <f t="shared" si="9"/>
        <v>0</v>
      </c>
      <c r="H41" s="13">
        <v>0</v>
      </c>
      <c r="I41" s="13">
        <f t="shared" si="10"/>
        <v>0</v>
      </c>
      <c r="J41" s="13"/>
      <c r="K41" s="13"/>
      <c r="L41" s="18">
        <f t="shared" si="3"/>
        <v>0</v>
      </c>
      <c r="M41" s="13">
        <f t="shared" si="11"/>
        <v>0</v>
      </c>
      <c r="N41" s="13">
        <f t="shared" si="12"/>
        <v>0</v>
      </c>
      <c r="O41" s="13">
        <v>0</v>
      </c>
      <c r="P41" s="13">
        <v>0</v>
      </c>
      <c r="Q41" s="13">
        <f t="shared" si="13"/>
        <v>0</v>
      </c>
      <c r="R41" s="13">
        <f t="shared" si="14"/>
        <v>0</v>
      </c>
      <c r="S41" s="11"/>
      <c r="T41" s="11"/>
    </row>
    <row r="42" spans="2:20" s="10" customFormat="1" ht="12.75" outlineLevel="1" x14ac:dyDescent="0.2">
      <c r="B42" s="11" t="s">
        <v>54</v>
      </c>
      <c r="C42" s="11" t="s">
        <v>46</v>
      </c>
      <c r="D42" s="11" t="s">
        <v>47</v>
      </c>
      <c r="E42" s="12">
        <v>71375</v>
      </c>
      <c r="F42" s="13">
        <v>303</v>
      </c>
      <c r="G42" s="13">
        <f t="shared" si="9"/>
        <v>21626625</v>
      </c>
      <c r="H42" s="13">
        <v>702</v>
      </c>
      <c r="I42" s="13">
        <f t="shared" si="10"/>
        <v>50105250</v>
      </c>
      <c r="J42" s="13">
        <f>VLOOKUP($B42,[1]Sheet1!$A$4:$G$29,6,0)</f>
        <v>767</v>
      </c>
      <c r="K42" s="13">
        <f>VLOOKUP($B42,[1]Sheet1!$A$4:$G$29,7,0)</f>
        <v>84451500</v>
      </c>
      <c r="L42" s="18">
        <f t="shared" si="3"/>
        <v>238</v>
      </c>
      <c r="M42" s="13">
        <f t="shared" si="11"/>
        <v>16987250</v>
      </c>
      <c r="N42" s="13">
        <f t="shared" si="12"/>
        <v>91207620</v>
      </c>
      <c r="O42" s="13">
        <v>0</v>
      </c>
      <c r="P42" s="13">
        <f>VLOOKUP(B42,[1]Sheet3!$A$4:$E$29,5,0)*1.08</f>
        <v>91207620</v>
      </c>
      <c r="Q42" s="13">
        <f t="shared" si="13"/>
        <v>91207620</v>
      </c>
      <c r="R42" s="13">
        <f t="shared" si="14"/>
        <v>0</v>
      </c>
      <c r="S42" s="11"/>
      <c r="T42" s="11"/>
    </row>
    <row r="43" spans="2:20" s="10" customFormat="1" ht="12.75" outlineLevel="1" x14ac:dyDescent="0.2">
      <c r="B43" s="11" t="s">
        <v>27</v>
      </c>
      <c r="C43" s="11" t="s">
        <v>52</v>
      </c>
      <c r="D43" s="11" t="s">
        <v>47</v>
      </c>
      <c r="E43" s="12">
        <v>37620</v>
      </c>
      <c r="F43" s="13">
        <v>22</v>
      </c>
      <c r="G43" s="13">
        <f t="shared" si="9"/>
        <v>827640</v>
      </c>
      <c r="H43" s="13">
        <v>450</v>
      </c>
      <c r="I43" s="13">
        <f t="shared" si="10"/>
        <v>16929000</v>
      </c>
      <c r="J43" s="13">
        <f>VLOOKUP($B43,[1]Sheet1!$A$4:$G$29,6,0)</f>
        <v>369</v>
      </c>
      <c r="K43" s="13">
        <f>VLOOKUP($B43,[1]Sheet1!$A$4:$G$29,7,0)</f>
        <v>22618836</v>
      </c>
      <c r="L43" s="18">
        <f t="shared" si="3"/>
        <v>103</v>
      </c>
      <c r="M43" s="13">
        <f t="shared" si="11"/>
        <v>3874860</v>
      </c>
      <c r="N43" s="13">
        <f t="shared" si="12"/>
        <v>24428342.880000003</v>
      </c>
      <c r="O43" s="13">
        <v>0</v>
      </c>
      <c r="P43" s="13">
        <f>VLOOKUP(B43,[1]Sheet3!$A$4:$E$29,5,0)*1.08</f>
        <v>24428342.880000003</v>
      </c>
      <c r="Q43" s="13">
        <f t="shared" si="13"/>
        <v>24428342.880000003</v>
      </c>
      <c r="R43" s="13">
        <f t="shared" si="14"/>
        <v>0</v>
      </c>
      <c r="S43" s="11"/>
      <c r="T43" s="11"/>
    </row>
    <row r="44" spans="2:20" s="10" customFormat="1" ht="12.75" outlineLevel="1" x14ac:dyDescent="0.2">
      <c r="B44" s="11" t="s">
        <v>9</v>
      </c>
      <c r="C44" s="11" t="s">
        <v>59</v>
      </c>
      <c r="D44" s="11" t="s">
        <v>47</v>
      </c>
      <c r="E44" s="12">
        <v>35470</v>
      </c>
      <c r="F44" s="13">
        <f>57+229</f>
        <v>286</v>
      </c>
      <c r="G44" s="13">
        <f t="shared" si="9"/>
        <v>10144420</v>
      </c>
      <c r="H44" s="13">
        <v>1152</v>
      </c>
      <c r="I44" s="13">
        <f t="shared" si="10"/>
        <v>40861440</v>
      </c>
      <c r="J44" s="13">
        <f>VLOOKUP($B44,[1]Sheet1!$A$4:$G$29,6,0)</f>
        <v>1438</v>
      </c>
      <c r="K44" s="13">
        <f>VLOOKUP($B44,[1]Sheet1!$A$4:$G$29,7,0)</f>
        <v>71220600</v>
      </c>
      <c r="L44" s="18">
        <f t="shared" si="3"/>
        <v>0</v>
      </c>
      <c r="M44" s="13">
        <f t="shared" si="11"/>
        <v>0</v>
      </c>
      <c r="N44" s="13">
        <f t="shared" si="12"/>
        <v>76918248</v>
      </c>
      <c r="O44" s="13">
        <f>VLOOKUP(B44,[2]Sheet3!$A$4:$E$19,5,0)*1.08</f>
        <v>9783180</v>
      </c>
      <c r="P44" s="13">
        <f>VLOOKUP(B44,[1]Sheet3!$A$4:$E$29,5,0)*1.08</f>
        <v>72160308</v>
      </c>
      <c r="Q44" s="13">
        <f t="shared" si="13"/>
        <v>81943488</v>
      </c>
      <c r="R44" s="13">
        <f t="shared" si="14"/>
        <v>4757940</v>
      </c>
      <c r="S44" s="11"/>
      <c r="T44" s="11"/>
    </row>
    <row r="45" spans="2:20" s="10" customFormat="1" ht="12.75" outlineLevel="1" x14ac:dyDescent="0.2">
      <c r="B45" s="11" t="s">
        <v>10</v>
      </c>
      <c r="C45" s="11" t="s">
        <v>37</v>
      </c>
      <c r="D45" s="11" t="s">
        <v>47</v>
      </c>
      <c r="E45" s="12">
        <v>63750</v>
      </c>
      <c r="F45" s="13">
        <v>0</v>
      </c>
      <c r="G45" s="13">
        <f t="shared" si="9"/>
        <v>0</v>
      </c>
      <c r="H45" s="13">
        <v>0</v>
      </c>
      <c r="I45" s="13">
        <f t="shared" si="10"/>
        <v>0</v>
      </c>
      <c r="J45" s="13">
        <f>VLOOKUP($B45,[1]Sheet1!$A$4:$G$29,6,0)</f>
        <v>0</v>
      </c>
      <c r="K45" s="13">
        <f>VLOOKUP($B45,[1]Sheet1!$A$4:$G$29,7,0)</f>
        <v>0</v>
      </c>
      <c r="L45" s="18">
        <f t="shared" si="3"/>
        <v>0</v>
      </c>
      <c r="M45" s="13">
        <f t="shared" si="11"/>
        <v>0</v>
      </c>
      <c r="N45" s="13">
        <f t="shared" si="12"/>
        <v>0</v>
      </c>
      <c r="O45" s="13">
        <f>VLOOKUP(B45,[2]Sheet3!$A$4:$E$19,5,0)*1.08</f>
        <v>0</v>
      </c>
      <c r="P45" s="13">
        <f>VLOOKUP(B45,[1]Sheet3!$A$4:$E$29,5,0)*1.08</f>
        <v>0</v>
      </c>
      <c r="Q45" s="13">
        <f t="shared" si="13"/>
        <v>0</v>
      </c>
      <c r="R45" s="13">
        <f t="shared" si="14"/>
        <v>0</v>
      </c>
      <c r="S45" s="11"/>
      <c r="T45" s="11"/>
    </row>
    <row r="46" spans="2:20" s="10" customFormat="1" ht="12.75" outlineLevel="1" x14ac:dyDescent="0.2">
      <c r="B46" s="11" t="s">
        <v>55</v>
      </c>
      <c r="C46" s="11" t="s">
        <v>34</v>
      </c>
      <c r="D46" s="11" t="s">
        <v>47</v>
      </c>
      <c r="E46" s="12">
        <v>69375</v>
      </c>
      <c r="F46" s="13">
        <v>2024</v>
      </c>
      <c r="G46" s="13">
        <f t="shared" si="9"/>
        <v>140415000</v>
      </c>
      <c r="H46" s="13">
        <v>11733</v>
      </c>
      <c r="I46" s="13">
        <f t="shared" si="10"/>
        <v>813976875</v>
      </c>
      <c r="J46" s="13">
        <f>VLOOKUP($B46,[1]Sheet1!$A$4:$G$29,6,0)</f>
        <v>11978</v>
      </c>
      <c r="K46" s="13">
        <f>VLOOKUP($B46,[1]Sheet1!$A$4:$G$29,7,0)</f>
        <v>1312134802</v>
      </c>
      <c r="L46" s="18">
        <f t="shared" si="3"/>
        <v>1779</v>
      </c>
      <c r="M46" s="13">
        <f t="shared" si="11"/>
        <v>123418125</v>
      </c>
      <c r="N46" s="13">
        <f t="shared" si="12"/>
        <v>1417105586.1600001</v>
      </c>
      <c r="O46" s="13">
        <f>VLOOKUP(B46,[2]Sheet3!$A$4:$E$19,5,0)*1.08</f>
        <v>60810918.480000004</v>
      </c>
      <c r="P46" s="13">
        <f>VLOOKUP(B46,[1]Sheet3!$A$4:$E$29,5,0)*1.08</f>
        <v>1250865087.1200001</v>
      </c>
      <c r="Q46" s="13">
        <f t="shared" si="13"/>
        <v>1311676005.6000001</v>
      </c>
      <c r="R46" s="13">
        <f t="shared" si="14"/>
        <v>166240499.03999996</v>
      </c>
      <c r="S46" s="11"/>
      <c r="T46" s="11"/>
    </row>
    <row r="47" spans="2:20" s="10" customFormat="1" ht="12.75" outlineLevel="1" x14ac:dyDescent="0.2">
      <c r="B47" s="11" t="s">
        <v>12</v>
      </c>
      <c r="C47" s="11" t="s">
        <v>22</v>
      </c>
      <c r="D47" s="11" t="s">
        <v>47</v>
      </c>
      <c r="E47" s="12">
        <v>34400</v>
      </c>
      <c r="F47" s="13">
        <v>291</v>
      </c>
      <c r="G47" s="13">
        <f t="shared" si="9"/>
        <v>10010400</v>
      </c>
      <c r="H47" s="13">
        <v>253</v>
      </c>
      <c r="I47" s="13">
        <f t="shared" si="10"/>
        <v>8703200</v>
      </c>
      <c r="J47" s="13">
        <f>VLOOKUP($B47,[1]Sheet1!$A$4:$G$29,6,0)</f>
        <v>367</v>
      </c>
      <c r="K47" s="13">
        <f>VLOOKUP($B47,[1]Sheet1!$A$4:$G$29,7,0)</f>
        <v>18784350</v>
      </c>
      <c r="L47" s="18">
        <f t="shared" si="3"/>
        <v>177</v>
      </c>
      <c r="M47" s="13">
        <f t="shared" si="11"/>
        <v>6088800</v>
      </c>
      <c r="N47" s="13">
        <f t="shared" si="12"/>
        <v>20287098</v>
      </c>
      <c r="O47" s="13">
        <f>VLOOKUP(B47,[2]Sheet3!$A$4:$E$19,5,0)*1.08</f>
        <v>3374784</v>
      </c>
      <c r="P47" s="13">
        <f>VLOOKUP(B47,[1]Sheet3!$A$4:$E$29,5,0)*1.08</f>
        <v>11007576</v>
      </c>
      <c r="Q47" s="13">
        <f t="shared" si="13"/>
        <v>14382360</v>
      </c>
      <c r="R47" s="13">
        <f t="shared" si="14"/>
        <v>9279522</v>
      </c>
      <c r="S47" s="11"/>
      <c r="T47" s="11"/>
    </row>
    <row r="48" spans="2:20" s="10" customFormat="1" ht="12.75" outlineLevel="1" x14ac:dyDescent="0.2">
      <c r="B48" s="11" t="s">
        <v>4</v>
      </c>
      <c r="C48" s="11" t="s">
        <v>0</v>
      </c>
      <c r="D48" s="11" t="s">
        <v>44</v>
      </c>
      <c r="E48" s="12">
        <v>6200</v>
      </c>
      <c r="F48" s="13">
        <v>0</v>
      </c>
      <c r="G48" s="13">
        <f t="shared" si="9"/>
        <v>0</v>
      </c>
      <c r="H48" s="13">
        <v>515</v>
      </c>
      <c r="I48" s="13">
        <f t="shared" si="10"/>
        <v>3193000</v>
      </c>
      <c r="J48" s="13">
        <f>VLOOKUP($B48,[1]Sheet1!$A$4:$G$29,6,0)</f>
        <v>440</v>
      </c>
      <c r="K48" s="13">
        <f>VLOOKUP($B48,[1]Sheet1!$A$4:$G$29,7,0)</f>
        <v>3683680</v>
      </c>
      <c r="L48" s="18">
        <f t="shared" si="3"/>
        <v>75</v>
      </c>
      <c r="M48" s="13">
        <f t="shared" si="11"/>
        <v>465000</v>
      </c>
      <c r="N48" s="13">
        <f t="shared" si="12"/>
        <v>3978374.4000000004</v>
      </c>
      <c r="O48" s="13">
        <v>0</v>
      </c>
      <c r="P48" s="13">
        <f>VLOOKUP(B48,[1]Sheet3!$A$4:$E$29,5,0)*1.08</f>
        <v>3978374.4000000004</v>
      </c>
      <c r="Q48" s="13">
        <f t="shared" si="13"/>
        <v>3978374.4000000004</v>
      </c>
      <c r="R48" s="13">
        <f t="shared" si="14"/>
        <v>0</v>
      </c>
      <c r="S48" s="11"/>
      <c r="T48" s="11"/>
    </row>
    <row r="49" spans="2:20" s="10" customFormat="1" ht="12.75" outlineLevel="1" x14ac:dyDescent="0.2">
      <c r="B49" s="11" t="s">
        <v>24</v>
      </c>
      <c r="C49" s="11" t="s">
        <v>13</v>
      </c>
      <c r="D49" s="11" t="s">
        <v>47</v>
      </c>
      <c r="E49" s="12">
        <v>35207</v>
      </c>
      <c r="F49" s="13">
        <v>620</v>
      </c>
      <c r="G49" s="13">
        <f t="shared" si="9"/>
        <v>21828340</v>
      </c>
      <c r="H49" s="13">
        <v>6919</v>
      </c>
      <c r="I49" s="13">
        <f t="shared" si="10"/>
        <v>243597233</v>
      </c>
      <c r="J49" s="13">
        <f>VLOOKUP($B49,[1]Sheet1!$A$4:$G$29,6,0)</f>
        <v>6590</v>
      </c>
      <c r="K49" s="13">
        <f>VLOOKUP($B49,[1]Sheet1!$A$4:$G$29,7,0)</f>
        <v>330496900</v>
      </c>
      <c r="L49" s="18">
        <f t="shared" si="3"/>
        <v>949</v>
      </c>
      <c r="M49" s="13">
        <f t="shared" si="11"/>
        <v>33411443</v>
      </c>
      <c r="N49" s="13">
        <f t="shared" si="12"/>
        <v>356936652</v>
      </c>
      <c r="O49" s="13">
        <f>VLOOKUP(B49,[2]Sheet3!$A$4:$E$19,5,0)*1.08</f>
        <v>19944344.880000003</v>
      </c>
      <c r="P49" s="13">
        <f>VLOOKUP(B49,[1]Sheet3!$A$4:$E$29,5,0)*1.08</f>
        <v>303607236.96000004</v>
      </c>
      <c r="Q49" s="13">
        <f t="shared" si="13"/>
        <v>323551581.84000003</v>
      </c>
      <c r="R49" s="13">
        <f t="shared" si="14"/>
        <v>53329415.039999962</v>
      </c>
      <c r="S49" s="11"/>
      <c r="T49" s="11"/>
    </row>
    <row r="50" spans="2:20" s="10" customFormat="1" ht="12.75" outlineLevel="1" x14ac:dyDescent="0.2">
      <c r="B50" s="11" t="s">
        <v>75</v>
      </c>
      <c r="C50" s="11" t="s">
        <v>76</v>
      </c>
      <c r="D50" s="11" t="s">
        <v>47</v>
      </c>
      <c r="E50" s="12">
        <v>35207</v>
      </c>
      <c r="F50" s="13">
        <v>0</v>
      </c>
      <c r="G50" s="13">
        <f t="shared" si="9"/>
        <v>0</v>
      </c>
      <c r="H50" s="13">
        <v>720</v>
      </c>
      <c r="I50" s="13">
        <f t="shared" si="10"/>
        <v>25349040</v>
      </c>
      <c r="J50" s="13">
        <v>720</v>
      </c>
      <c r="K50" s="13"/>
      <c r="L50" s="18">
        <f t="shared" si="3"/>
        <v>0</v>
      </c>
      <c r="M50" s="13">
        <f t="shared" si="11"/>
        <v>0</v>
      </c>
      <c r="N50" s="13">
        <f t="shared" si="12"/>
        <v>0</v>
      </c>
      <c r="O50" s="13">
        <v>0</v>
      </c>
      <c r="P50" s="13">
        <v>0</v>
      </c>
      <c r="Q50" s="13">
        <f t="shared" si="13"/>
        <v>0</v>
      </c>
      <c r="R50" s="13">
        <f t="shared" si="14"/>
        <v>0</v>
      </c>
      <c r="S50" s="11"/>
      <c r="T50" s="11"/>
    </row>
    <row r="51" spans="2:20" s="10" customFormat="1" ht="12.75" outlineLevel="1" x14ac:dyDescent="0.2">
      <c r="B51" s="11" t="s">
        <v>30</v>
      </c>
      <c r="C51" s="11" t="s">
        <v>58</v>
      </c>
      <c r="D51" s="11" t="s">
        <v>47</v>
      </c>
      <c r="E51" s="12">
        <v>64750</v>
      </c>
      <c r="F51" s="13">
        <v>0</v>
      </c>
      <c r="G51" s="13">
        <f t="shared" si="9"/>
        <v>0</v>
      </c>
      <c r="H51" s="13">
        <v>0</v>
      </c>
      <c r="I51" s="13">
        <f t="shared" si="10"/>
        <v>0</v>
      </c>
      <c r="J51" s="13">
        <f>VLOOKUP($B51,[1]Sheet1!$A$4:$G$29,6,0)</f>
        <v>0</v>
      </c>
      <c r="K51" s="13">
        <f>VLOOKUP($B51,[1]Sheet1!$A$4:$G$29,7,0)</f>
        <v>0</v>
      </c>
      <c r="L51" s="18">
        <f t="shared" si="3"/>
        <v>0</v>
      </c>
      <c r="M51" s="13">
        <f t="shared" si="11"/>
        <v>0</v>
      </c>
      <c r="N51" s="13">
        <f t="shared" si="12"/>
        <v>0</v>
      </c>
      <c r="O51" s="13">
        <f>VLOOKUP(B51,[2]Sheet3!$A$4:$E$19,5,0)*1.08</f>
        <v>0</v>
      </c>
      <c r="P51" s="13">
        <f>VLOOKUP(B51,[1]Sheet3!$A$4:$E$29,5,0)*1.08</f>
        <v>0</v>
      </c>
      <c r="Q51" s="13">
        <f t="shared" si="13"/>
        <v>0</v>
      </c>
      <c r="R51" s="13">
        <f t="shared" si="14"/>
        <v>0</v>
      </c>
      <c r="S51" s="11"/>
      <c r="T51" s="11"/>
    </row>
    <row r="52" spans="2:20" s="10" customFormat="1" ht="12.75" outlineLevel="1" x14ac:dyDescent="0.2">
      <c r="B52" s="11" t="s">
        <v>21</v>
      </c>
      <c r="C52" s="11" t="s">
        <v>45</v>
      </c>
      <c r="D52" s="11" t="s">
        <v>47</v>
      </c>
      <c r="E52" s="12">
        <v>62700</v>
      </c>
      <c r="F52" s="13">
        <v>142</v>
      </c>
      <c r="G52" s="13">
        <f t="shared" si="9"/>
        <v>8903400</v>
      </c>
      <c r="H52" s="13">
        <v>623</v>
      </c>
      <c r="I52" s="13">
        <f t="shared" si="10"/>
        <v>39062100</v>
      </c>
      <c r="J52" s="13">
        <f>VLOOKUP($B52,[1]Sheet1!$A$4:$G$29,6,0)</f>
        <v>630</v>
      </c>
      <c r="K52" s="13">
        <f>VLOOKUP($B52,[1]Sheet1!$A$4:$G$29,7,0)</f>
        <v>69753760</v>
      </c>
      <c r="L52" s="18">
        <f t="shared" si="3"/>
        <v>135</v>
      </c>
      <c r="M52" s="13">
        <f t="shared" si="11"/>
        <v>8464500</v>
      </c>
      <c r="N52" s="13">
        <f t="shared" si="12"/>
        <v>75334060.800000012</v>
      </c>
      <c r="O52" s="13">
        <f>VLOOKUP(B52,[2]Sheet3!$A$4:$E$19,5,0)*1.08</f>
        <v>2290155.12</v>
      </c>
      <c r="P52" s="13">
        <f>VLOOKUP(B52,[1]Sheet3!$A$4:$E$29,5,0)*1.08</f>
        <v>42307613.280000001</v>
      </c>
      <c r="Q52" s="13">
        <f t="shared" si="13"/>
        <v>44597768.399999999</v>
      </c>
      <c r="R52" s="13">
        <f t="shared" si="14"/>
        <v>33026447.520000011</v>
      </c>
      <c r="S52" s="11"/>
      <c r="T52" s="11"/>
    </row>
    <row r="53" spans="2:20" s="10" customFormat="1" ht="12.75" outlineLevel="1" x14ac:dyDescent="0.2">
      <c r="B53" s="11" t="s">
        <v>5</v>
      </c>
      <c r="C53" s="11" t="s">
        <v>8</v>
      </c>
      <c r="D53" s="11" t="s">
        <v>47</v>
      </c>
      <c r="E53" s="12">
        <v>32460</v>
      </c>
      <c r="F53" s="13">
        <v>227</v>
      </c>
      <c r="G53" s="13">
        <f t="shared" si="9"/>
        <v>7368420</v>
      </c>
      <c r="H53" s="13">
        <v>2341</v>
      </c>
      <c r="I53" s="13">
        <f t="shared" si="10"/>
        <v>75988860</v>
      </c>
      <c r="J53" s="13">
        <f>VLOOKUP($B53,[1]Sheet1!$A$4:$G$29,6,0)</f>
        <v>2317</v>
      </c>
      <c r="K53" s="13">
        <f>VLOOKUP($B53,[1]Sheet1!$A$4:$G$29,7,0)</f>
        <v>106570500</v>
      </c>
      <c r="L53" s="18">
        <f t="shared" si="3"/>
        <v>251</v>
      </c>
      <c r="M53" s="13">
        <f t="shared" si="11"/>
        <v>8147460</v>
      </c>
      <c r="N53" s="13">
        <f t="shared" si="12"/>
        <v>115096140.00000001</v>
      </c>
      <c r="O53" s="13">
        <f>VLOOKUP(B53,[2]Sheet3!$A$4:$E$19,5,0)*1.08</f>
        <v>6210000</v>
      </c>
      <c r="P53" s="13">
        <f>VLOOKUP(B53,[1]Sheet3!$A$4:$E$29,5,0)*1.08</f>
        <v>95919660</v>
      </c>
      <c r="Q53" s="13">
        <f t="shared" si="13"/>
        <v>102129660</v>
      </c>
      <c r="R53" s="13">
        <f t="shared" si="14"/>
        <v>19176480.000000015</v>
      </c>
      <c r="S53" s="11"/>
      <c r="T53" s="11"/>
    </row>
    <row r="54" spans="2:20" s="10" customFormat="1" ht="12.75" outlineLevel="1" x14ac:dyDescent="0.2">
      <c r="B54" s="11" t="s">
        <v>67</v>
      </c>
      <c r="C54" s="11" t="s">
        <v>68</v>
      </c>
      <c r="D54" s="11" t="s">
        <v>47</v>
      </c>
      <c r="E54" s="12">
        <v>32460</v>
      </c>
      <c r="F54" s="13">
        <v>0</v>
      </c>
      <c r="G54" s="13"/>
      <c r="H54" s="13">
        <v>3612</v>
      </c>
      <c r="I54" s="13">
        <f t="shared" si="10"/>
        <v>117245520</v>
      </c>
      <c r="J54" s="13">
        <v>3612</v>
      </c>
      <c r="K54" s="13"/>
      <c r="L54" s="18">
        <f t="shared" si="3"/>
        <v>0</v>
      </c>
      <c r="M54" s="13">
        <f t="shared" si="11"/>
        <v>0</v>
      </c>
      <c r="N54" s="13">
        <f t="shared" si="12"/>
        <v>0</v>
      </c>
      <c r="O54" s="13">
        <v>0</v>
      </c>
      <c r="P54" s="13">
        <v>0</v>
      </c>
      <c r="Q54" s="13">
        <f t="shared" si="13"/>
        <v>0</v>
      </c>
      <c r="R54" s="13">
        <f t="shared" si="14"/>
        <v>0</v>
      </c>
      <c r="S54" s="11"/>
      <c r="T54" s="11"/>
    </row>
    <row r="55" spans="2:20" s="10" customFormat="1" ht="12.75" outlineLevel="1" x14ac:dyDescent="0.2">
      <c r="B55" s="11" t="s">
        <v>49</v>
      </c>
      <c r="C55" s="11" t="s">
        <v>60</v>
      </c>
      <c r="D55" s="11" t="s">
        <v>47</v>
      </c>
      <c r="E55" s="12">
        <v>33440</v>
      </c>
      <c r="F55" s="13">
        <v>0</v>
      </c>
      <c r="G55" s="13">
        <f t="shared" si="9"/>
        <v>0</v>
      </c>
      <c r="H55" s="13">
        <v>0</v>
      </c>
      <c r="I55" s="13">
        <f t="shared" si="10"/>
        <v>0</v>
      </c>
      <c r="J55" s="13">
        <f>VLOOKUP($B55,[1]Sheet1!$A$4:$G$29,6,0)</f>
        <v>0</v>
      </c>
      <c r="K55" s="13">
        <f>VLOOKUP($B55,[1]Sheet1!$A$4:$G$29,7,0)</f>
        <v>0</v>
      </c>
      <c r="L55" s="18">
        <f t="shared" si="3"/>
        <v>0</v>
      </c>
      <c r="M55" s="13">
        <f t="shared" si="11"/>
        <v>0</v>
      </c>
      <c r="N55" s="13">
        <f t="shared" si="12"/>
        <v>0</v>
      </c>
      <c r="O55" s="13">
        <f>VLOOKUP(B55,[2]Sheet3!$A$4:$E$19,5,0)*1.08</f>
        <v>0</v>
      </c>
      <c r="P55" s="13">
        <f>VLOOKUP(B55,[1]Sheet3!$A$4:$E$29,5,0)*1.08</f>
        <v>0</v>
      </c>
      <c r="Q55" s="13">
        <f t="shared" si="13"/>
        <v>0</v>
      </c>
      <c r="R55" s="13">
        <f t="shared" si="14"/>
        <v>0</v>
      </c>
      <c r="S55" s="11"/>
      <c r="T55" s="11"/>
    </row>
    <row r="56" spans="2:20" s="10" customFormat="1" ht="12.75" outlineLevel="1" x14ac:dyDescent="0.2">
      <c r="B56" s="11" t="s">
        <v>19</v>
      </c>
      <c r="C56" s="11" t="s">
        <v>41</v>
      </c>
      <c r="D56" s="11" t="s">
        <v>47</v>
      </c>
      <c r="E56" s="12">
        <v>36091</v>
      </c>
      <c r="F56" s="13">
        <v>490</v>
      </c>
      <c r="G56" s="13">
        <f t="shared" si="9"/>
        <v>17684590</v>
      </c>
      <c r="H56" s="13">
        <v>3680</v>
      </c>
      <c r="I56" s="13">
        <f t="shared" si="10"/>
        <v>132814880</v>
      </c>
      <c r="J56" s="13">
        <f>VLOOKUP($B56,[1]Sheet1!$A$4:$G$29,6,0)</f>
        <v>3841</v>
      </c>
      <c r="K56" s="13">
        <f>VLOOKUP($B56,[1]Sheet1!$A$4:$G$29,7,0)</f>
        <v>213217928</v>
      </c>
      <c r="L56" s="18">
        <f t="shared" si="3"/>
        <v>329</v>
      </c>
      <c r="M56" s="13">
        <f t="shared" si="11"/>
        <v>11873939</v>
      </c>
      <c r="N56" s="13">
        <f t="shared" si="12"/>
        <v>230275362.24000001</v>
      </c>
      <c r="O56" s="13">
        <f>VLOOKUP(B56,[2]Sheet3!$A$4:$E$19,5,0)*1.08</f>
        <v>15082701.120000001</v>
      </c>
      <c r="P56" s="13">
        <f>VLOOKUP(B56,[1]Sheet3!$A$4:$E$29,5,0)*1.08</f>
        <v>181160515.44</v>
      </c>
      <c r="Q56" s="13">
        <f t="shared" si="13"/>
        <v>196243216.56</v>
      </c>
      <c r="R56" s="13">
        <f t="shared" si="14"/>
        <v>49114846.800000012</v>
      </c>
      <c r="S56" s="11"/>
      <c r="T56" s="11"/>
    </row>
    <row r="57" spans="2:20" s="10" customFormat="1" ht="12.75" outlineLevel="1" x14ac:dyDescent="0.2">
      <c r="B57" s="11" t="s">
        <v>69</v>
      </c>
      <c r="C57" s="11" t="s">
        <v>77</v>
      </c>
      <c r="D57" s="11" t="s">
        <v>47</v>
      </c>
      <c r="E57" s="12">
        <v>36091</v>
      </c>
      <c r="F57" s="13">
        <v>750</v>
      </c>
      <c r="G57" s="13">
        <f t="shared" si="9"/>
        <v>27068250</v>
      </c>
      <c r="H57" s="13">
        <v>2227</v>
      </c>
      <c r="I57" s="13">
        <f t="shared" si="10"/>
        <v>80374657</v>
      </c>
      <c r="J57" s="13">
        <v>2977</v>
      </c>
      <c r="K57" s="13"/>
      <c r="L57" s="18">
        <f t="shared" si="3"/>
        <v>0</v>
      </c>
      <c r="M57" s="13">
        <f t="shared" si="11"/>
        <v>0</v>
      </c>
      <c r="N57" s="13">
        <f t="shared" si="12"/>
        <v>0</v>
      </c>
      <c r="O57" s="13">
        <v>0</v>
      </c>
      <c r="P57" s="13">
        <v>0</v>
      </c>
      <c r="Q57" s="13">
        <f t="shared" si="13"/>
        <v>0</v>
      </c>
      <c r="R57" s="13">
        <f t="shared" si="14"/>
        <v>0</v>
      </c>
      <c r="S57" s="11"/>
      <c r="T57" s="11"/>
    </row>
    <row r="58" spans="2:20" s="10" customFormat="1" ht="12.75" outlineLevel="1" x14ac:dyDescent="0.2">
      <c r="B58" s="11" t="s">
        <v>17</v>
      </c>
      <c r="C58" s="11" t="s">
        <v>15</v>
      </c>
      <c r="D58" s="11" t="s">
        <v>47</v>
      </c>
      <c r="E58" s="12">
        <v>70831</v>
      </c>
      <c r="F58" s="13">
        <v>158</v>
      </c>
      <c r="G58" s="13">
        <f t="shared" si="9"/>
        <v>11191298</v>
      </c>
      <c r="H58" s="13">
        <v>180</v>
      </c>
      <c r="I58" s="13">
        <f t="shared" si="10"/>
        <v>12749580</v>
      </c>
      <c r="J58" s="13">
        <f>VLOOKUP($B58,[1]Sheet1!$A$4:$G$29,6,0)</f>
        <v>274</v>
      </c>
      <c r="K58" s="13">
        <f>VLOOKUP($B58,[1]Sheet1!$A$4:$G$29,7,0)</f>
        <v>28001945</v>
      </c>
      <c r="L58" s="18">
        <f t="shared" si="3"/>
        <v>64</v>
      </c>
      <c r="M58" s="13">
        <f t="shared" si="11"/>
        <v>4533184</v>
      </c>
      <c r="N58" s="13">
        <f t="shared" si="12"/>
        <v>30242100.600000001</v>
      </c>
      <c r="O58" s="13">
        <f>VLOOKUP(B58,[2]Sheet3!$A$4:$E$19,5,0)*1.08</f>
        <v>4631256</v>
      </c>
      <c r="P58" s="13">
        <f>VLOOKUP(B58,[1]Sheet3!$A$4:$E$29,5,0)*1.08</f>
        <v>30242100.600000001</v>
      </c>
      <c r="Q58" s="13">
        <f t="shared" si="13"/>
        <v>34873356.600000001</v>
      </c>
      <c r="R58" s="13">
        <f t="shared" si="14"/>
        <v>0</v>
      </c>
      <c r="S58" s="11"/>
      <c r="T58" s="11"/>
    </row>
    <row r="59" spans="2:20" s="4" customFormat="1" ht="12.75" x14ac:dyDescent="0.2">
      <c r="B59" s="20" t="s">
        <v>79</v>
      </c>
      <c r="C59" s="21"/>
      <c r="D59" s="8"/>
      <c r="E59" s="8"/>
      <c r="F59" s="9">
        <f t="shared" ref="F59:O59" si="15">F31+F5</f>
        <v>11060</v>
      </c>
      <c r="G59" s="9">
        <f t="shared" si="15"/>
        <v>520842976</v>
      </c>
      <c r="H59" s="9">
        <f t="shared" si="15"/>
        <v>203985</v>
      </c>
      <c r="I59" s="9">
        <f t="shared" si="15"/>
        <v>10275723288</v>
      </c>
      <c r="J59" s="9">
        <f t="shared" si="15"/>
        <v>206292</v>
      </c>
      <c r="K59" s="9">
        <f t="shared" si="15"/>
        <v>15133070086</v>
      </c>
      <c r="L59" s="9">
        <f t="shared" si="15"/>
        <v>8753</v>
      </c>
      <c r="M59" s="9">
        <f t="shared" si="15"/>
        <v>464517853</v>
      </c>
      <c r="N59" s="9">
        <f t="shared" si="15"/>
        <v>16343715692.880001</v>
      </c>
      <c r="O59" s="9">
        <f t="shared" si="15"/>
        <v>1706654263.3200002</v>
      </c>
      <c r="P59" s="9">
        <f>P31+P5</f>
        <v>11440771374.24</v>
      </c>
      <c r="Q59" s="9">
        <f>Q31+Q5</f>
        <v>13147425637.560001</v>
      </c>
      <c r="R59" s="9">
        <f>R31+R5</f>
        <v>4902944318.6400003</v>
      </c>
      <c r="S59" s="9">
        <f>S31+S5</f>
        <v>0</v>
      </c>
      <c r="T59" s="9">
        <f>T31+T5</f>
        <v>0</v>
      </c>
    </row>
  </sheetData>
  <mergeCells count="18">
    <mergeCell ref="S3:S4"/>
    <mergeCell ref="T3:T4"/>
    <mergeCell ref="P3:P4"/>
    <mergeCell ref="N3:N4"/>
    <mergeCell ref="R3:R4"/>
    <mergeCell ref="O3:O4"/>
    <mergeCell ref="Q3:Q4"/>
    <mergeCell ref="B59:C59"/>
    <mergeCell ref="A1:L1"/>
    <mergeCell ref="A2:L2"/>
    <mergeCell ref="B3:B4"/>
    <mergeCell ref="C3:C4"/>
    <mergeCell ref="D3:D4"/>
    <mergeCell ref="F3:G3"/>
    <mergeCell ref="H3:I3"/>
    <mergeCell ref="J3:K3"/>
    <mergeCell ref="L3:M3"/>
    <mergeCell ref="E3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2024-09-19T02:45:21Z</dcterms:created>
  <dcterms:modified xsi:type="dcterms:W3CDTF">2024-09-20T04:07:24Z</dcterms:modified>
</cp:coreProperties>
</file>