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8 LAM\CÔNG NỢ\NOVA\"/>
    </mc:Choice>
  </mc:AlternateContent>
  <xr:revisionPtr revIDLastSave="0" documentId="13_ncr:1_{A8CF38E9-451E-4F1D-86A2-13A2773386B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H Công nợ" sheetId="9" r:id="rId1"/>
    <sheet name="BKHĐ chưa tt" sheetId="13" r:id="rId2"/>
    <sheet name="Sheet3" sheetId="14" r:id="rId3"/>
    <sheet name="BKHĐ" sheetId="8" r:id="rId4"/>
    <sheet name="Sheet10" sheetId="11" r:id="rId5"/>
    <sheet name="TH thanh toán" sheetId="7" r:id="rId6"/>
    <sheet name="12,07" sheetId="1" r:id="rId7"/>
    <sheet name="31,08" sheetId="2" r:id="rId8"/>
    <sheet name="05,08" sheetId="3" r:id="rId9"/>
    <sheet name="07,09" sheetId="4" r:id="rId10"/>
    <sheet name="31,09" sheetId="5" r:id="rId11"/>
    <sheet name="21,11" sheetId="6" r:id="rId12"/>
  </sheets>
  <definedNames>
    <definedName name="_xlnm._FilterDatabase" localSheetId="8" hidden="1">'05,08'!$A$11:$S$40</definedName>
    <definedName name="_xlnm._FilterDatabase" localSheetId="9" hidden="1">'07,09'!$A$11:$S$57</definedName>
    <definedName name="_xlnm._FilterDatabase" localSheetId="6" hidden="1">'12,07'!$A$11:$P$34</definedName>
    <definedName name="_xlnm._FilterDatabase" localSheetId="11" hidden="1">'21,11'!$A$11:$S$23</definedName>
    <definedName name="_xlnm._FilterDatabase" localSheetId="7" hidden="1">'31,08'!$A$11:$S$22</definedName>
    <definedName name="_xlnm._FilterDatabase" localSheetId="10" hidden="1">'31,09'!$A$9:$S$9</definedName>
    <definedName name="_xlnm._FilterDatabase" localSheetId="3" hidden="1">BKHĐ!$A$4:$O$264</definedName>
    <definedName name="_xlnm._FilterDatabase" localSheetId="1" hidden="1">'BKHĐ chưa tt'!$A$95:$L$95</definedName>
    <definedName name="_xlnm._FilterDatabase" localSheetId="4" hidden="1">Sheet10!$A$1:$I$102</definedName>
    <definedName name="_xlnm._FilterDatabase" localSheetId="5" hidden="1">'TH thanh toán'!$A$6:$I$154</definedName>
    <definedName name="_xlnm.Print_Area" localSheetId="6">'12,07'!$A$1:$H$49</definedName>
    <definedName name="_xlnm.Print_Titles" localSheetId="6">'12,07'!$9:$10</definedName>
  </definedNames>
  <calcPr calcId="181029"/>
</workbook>
</file>

<file path=xl/calcChain.xml><?xml version="1.0" encoding="utf-8"?>
<calcChain xmlns="http://schemas.openxmlformats.org/spreadsheetml/2006/main">
  <c r="D3" i="14" l="1"/>
  <c r="G3" i="8"/>
  <c r="D4" i="14"/>
  <c r="F4" i="14" s="1"/>
  <c r="E3" i="14"/>
  <c r="F3" i="14" s="1"/>
  <c r="D2" i="14"/>
  <c r="E2" i="14" s="1"/>
  <c r="F2" i="14" s="1"/>
  <c r="I3" i="13"/>
  <c r="A97" i="13"/>
  <c r="A98" i="13"/>
  <c r="A102" i="13"/>
  <c r="A96" i="13"/>
  <c r="H42" i="3"/>
  <c r="I24" i="2"/>
  <c r="L261" i="8"/>
  <c r="F261" i="8"/>
  <c r="H261" i="8" s="1"/>
  <c r="M235" i="8"/>
  <c r="M236" i="8"/>
  <c r="M237" i="8"/>
  <c r="M238" i="8"/>
  <c r="M239" i="8"/>
  <c r="M240" i="8"/>
  <c r="M241" i="8"/>
  <c r="M242" i="8"/>
  <c r="M243" i="8"/>
  <c r="M234" i="8"/>
  <c r="M233" i="8"/>
  <c r="I149" i="7"/>
  <c r="I147" i="7"/>
  <c r="I145" i="7"/>
  <c r="I75" i="7"/>
  <c r="I73" i="7"/>
  <c r="I45" i="7"/>
  <c r="I43" i="7"/>
  <c r="I42" i="7"/>
  <c r="I40" i="7"/>
  <c r="I37" i="7"/>
  <c r="I35" i="7"/>
  <c r="I36" i="7"/>
  <c r="I38" i="7"/>
  <c r="I39" i="7"/>
  <c r="I41" i="7"/>
  <c r="I44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4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6" i="7"/>
  <c r="I148" i="7"/>
  <c r="I150" i="7"/>
  <c r="I151" i="7"/>
  <c r="I152" i="7"/>
  <c r="I153" i="7"/>
  <c r="I154" i="7"/>
  <c r="I34" i="7"/>
  <c r="F264" i="8"/>
  <c r="I257" i="8"/>
  <c r="I258" i="8"/>
  <c r="I259" i="8"/>
  <c r="I256" i="8"/>
  <c r="A244" i="8"/>
  <c r="A245" i="8"/>
  <c r="A246" i="8"/>
  <c r="A247" i="8"/>
  <c r="A248" i="8"/>
  <c r="A249" i="8"/>
  <c r="A250" i="8"/>
  <c r="A251" i="8"/>
  <c r="A243" i="8"/>
  <c r="A242" i="8"/>
  <c r="A241" i="8"/>
  <c r="I240" i="8"/>
  <c r="A240" i="8"/>
  <c r="D20" i="9" s="1"/>
  <c r="H249" i="8"/>
  <c r="F244" i="8"/>
  <c r="H244" i="8" s="1"/>
  <c r="I244" i="8" s="1"/>
  <c r="K254" i="8" l="1"/>
  <c r="L254" i="8" s="1"/>
  <c r="K252" i="8"/>
  <c r="M256" i="8" s="1"/>
  <c r="F3" i="8"/>
  <c r="H3" i="8"/>
  <c r="K255" i="8"/>
  <c r="L255" i="8" s="1"/>
  <c r="K253" i="8"/>
  <c r="L253" i="8" s="1"/>
  <c r="F5" i="14"/>
  <c r="F7" i="14"/>
  <c r="K243" i="8"/>
  <c r="L243" i="8" s="1"/>
  <c r="K242" i="8"/>
  <c r="L242" i="8" s="1"/>
  <c r="K241" i="8"/>
  <c r="L241" i="8" s="1"/>
  <c r="K256" i="8"/>
  <c r="L256" i="8" s="1"/>
  <c r="K240" i="8"/>
  <c r="L240" i="8" s="1"/>
  <c r="K251" i="8"/>
  <c r="L251" i="8" s="1"/>
  <c r="K239" i="8"/>
  <c r="L239" i="8" s="1"/>
  <c r="K257" i="8"/>
  <c r="L257" i="8" s="1"/>
  <c r="K250" i="8"/>
  <c r="L250" i="8" s="1"/>
  <c r="K238" i="8"/>
  <c r="L238" i="8" s="1"/>
  <c r="D12" i="9"/>
  <c r="K248" i="8"/>
  <c r="L248" i="8" s="1"/>
  <c r="K236" i="8"/>
  <c r="L236" i="8" s="1"/>
  <c r="D14" i="9"/>
  <c r="K233" i="8"/>
  <c r="L233" i="8" s="1"/>
  <c r="K264" i="8"/>
  <c r="L264" i="8" s="1"/>
  <c r="K247" i="8"/>
  <c r="L247" i="8" s="1"/>
  <c r="K235" i="8"/>
  <c r="L235" i="8" s="1"/>
  <c r="D15" i="9"/>
  <c r="K237" i="8"/>
  <c r="L237" i="8" s="1"/>
  <c r="K263" i="8"/>
  <c r="L263" i="8" s="1"/>
  <c r="K246" i="8"/>
  <c r="L246" i="8" s="1"/>
  <c r="K234" i="8"/>
  <c r="L234" i="8" s="1"/>
  <c r="D16" i="9"/>
  <c r="K249" i="8"/>
  <c r="L249" i="8" s="1"/>
  <c r="K262" i="8"/>
  <c r="L262" i="8" s="1"/>
  <c r="K245" i="8"/>
  <c r="L245" i="8" s="1"/>
  <c r="D17" i="9"/>
  <c r="D13" i="9"/>
  <c r="K260" i="8"/>
  <c r="L260" i="8" s="1"/>
  <c r="K244" i="8"/>
  <c r="L244" i="8" s="1"/>
  <c r="D18" i="9"/>
  <c r="K259" i="8"/>
  <c r="L259" i="8" s="1"/>
  <c r="D19" i="9"/>
  <c r="K258" i="8"/>
  <c r="L258" i="8" s="1"/>
  <c r="H3" i="7"/>
  <c r="E94" i="11"/>
  <c r="I93" i="11"/>
  <c r="I92" i="11"/>
  <c r="I91" i="11"/>
  <c r="I102" i="11"/>
  <c r="G102" i="11"/>
  <c r="H102" i="11" s="1"/>
  <c r="I90" i="11"/>
  <c r="G90" i="11"/>
  <c r="H90" i="11" s="1"/>
  <c r="I89" i="11"/>
  <c r="G89" i="11"/>
  <c r="H89" i="11" s="1"/>
  <c r="I88" i="11"/>
  <c r="G88" i="11"/>
  <c r="H88" i="11" s="1"/>
  <c r="I87" i="11"/>
  <c r="G87" i="11"/>
  <c r="H87" i="11" s="1"/>
  <c r="I86" i="11"/>
  <c r="G86" i="11"/>
  <c r="H86" i="11" s="1"/>
  <c r="I85" i="11"/>
  <c r="G85" i="11"/>
  <c r="H85" i="11" s="1"/>
  <c r="I84" i="11"/>
  <c r="G84" i="11"/>
  <c r="H84" i="11" s="1"/>
  <c r="I83" i="11"/>
  <c r="G83" i="11"/>
  <c r="H83" i="11" s="1"/>
  <c r="I82" i="11"/>
  <c r="G82" i="11"/>
  <c r="H82" i="11" s="1"/>
  <c r="I81" i="11"/>
  <c r="G81" i="11"/>
  <c r="H81" i="11" s="1"/>
  <c r="I80" i="11"/>
  <c r="G80" i="11"/>
  <c r="H80" i="11" s="1"/>
  <c r="I79" i="11"/>
  <c r="G79" i="11"/>
  <c r="H79" i="11" s="1"/>
  <c r="I78" i="11"/>
  <c r="G78" i="11"/>
  <c r="H78" i="11" s="1"/>
  <c r="I77" i="11"/>
  <c r="G77" i="11"/>
  <c r="H77" i="11" s="1"/>
  <c r="I76" i="11"/>
  <c r="G76" i="11"/>
  <c r="H76" i="11" s="1"/>
  <c r="I101" i="11"/>
  <c r="G101" i="11"/>
  <c r="H101" i="11" s="1"/>
  <c r="I75" i="11"/>
  <c r="G75" i="11"/>
  <c r="H75" i="11" s="1"/>
  <c r="I74" i="11"/>
  <c r="G74" i="11"/>
  <c r="H74" i="11" s="1"/>
  <c r="I73" i="11"/>
  <c r="G73" i="11"/>
  <c r="H73" i="11" s="1"/>
  <c r="I72" i="11"/>
  <c r="G72" i="11"/>
  <c r="H72" i="11" s="1"/>
  <c r="I71" i="11"/>
  <c r="G71" i="11"/>
  <c r="H71" i="11" s="1"/>
  <c r="I70" i="11"/>
  <c r="G70" i="11"/>
  <c r="H70" i="11" s="1"/>
  <c r="I69" i="11"/>
  <c r="G69" i="11"/>
  <c r="H69" i="11" s="1"/>
  <c r="I68" i="11"/>
  <c r="G68" i="11"/>
  <c r="H68" i="11" s="1"/>
  <c r="I67" i="11"/>
  <c r="G67" i="11"/>
  <c r="H67" i="11" s="1"/>
  <c r="I66" i="11"/>
  <c r="G66" i="11"/>
  <c r="H66" i="11" s="1"/>
  <c r="I65" i="11"/>
  <c r="G65" i="11"/>
  <c r="H65" i="11" s="1"/>
  <c r="I64" i="11"/>
  <c r="G64" i="11"/>
  <c r="H64" i="11" s="1"/>
  <c r="I63" i="11"/>
  <c r="G63" i="11"/>
  <c r="H63" i="11" s="1"/>
  <c r="I62" i="11"/>
  <c r="G62" i="11"/>
  <c r="H62" i="11" s="1"/>
  <c r="I61" i="11"/>
  <c r="G61" i="11"/>
  <c r="H61" i="11" s="1"/>
  <c r="I60" i="11"/>
  <c r="G60" i="11"/>
  <c r="H60" i="11" s="1"/>
  <c r="I59" i="11"/>
  <c r="G59" i="11"/>
  <c r="H59" i="11" s="1"/>
  <c r="I58" i="11"/>
  <c r="G58" i="11"/>
  <c r="H58" i="11" s="1"/>
  <c r="I57" i="11"/>
  <c r="G57" i="11"/>
  <c r="H57" i="11" s="1"/>
  <c r="I56" i="11"/>
  <c r="G56" i="11"/>
  <c r="H56" i="11" s="1"/>
  <c r="I55" i="11"/>
  <c r="G55" i="11"/>
  <c r="H55" i="11" s="1"/>
  <c r="I54" i="11"/>
  <c r="G54" i="11"/>
  <c r="H54" i="11" s="1"/>
  <c r="I53" i="11"/>
  <c r="G53" i="11"/>
  <c r="H53" i="11" s="1"/>
  <c r="I52" i="11"/>
  <c r="G52" i="11"/>
  <c r="H52" i="11" s="1"/>
  <c r="I51" i="11"/>
  <c r="G51" i="11"/>
  <c r="H51" i="11" s="1"/>
  <c r="I50" i="11"/>
  <c r="G50" i="11"/>
  <c r="H50" i="11" s="1"/>
  <c r="I49" i="11"/>
  <c r="G49" i="11"/>
  <c r="H49" i="11" s="1"/>
  <c r="I48" i="11"/>
  <c r="G48" i="11"/>
  <c r="H48" i="11" s="1"/>
  <c r="I47" i="11"/>
  <c r="G47" i="11"/>
  <c r="H47" i="11" s="1"/>
  <c r="I46" i="11"/>
  <c r="G46" i="11"/>
  <c r="H46" i="11" s="1"/>
  <c r="I45" i="11"/>
  <c r="G45" i="11"/>
  <c r="H45" i="11" s="1"/>
  <c r="I44" i="11"/>
  <c r="G44" i="11"/>
  <c r="H44" i="11" s="1"/>
  <c r="I43" i="11"/>
  <c r="G43" i="11"/>
  <c r="H43" i="11" s="1"/>
  <c r="I42" i="11"/>
  <c r="G42" i="11"/>
  <c r="H42" i="11" s="1"/>
  <c r="I41" i="11"/>
  <c r="G41" i="11"/>
  <c r="H41" i="11" s="1"/>
  <c r="I40" i="11"/>
  <c r="G40" i="11"/>
  <c r="H40" i="11" s="1"/>
  <c r="I39" i="11"/>
  <c r="G39" i="11"/>
  <c r="H39" i="11" s="1"/>
  <c r="I38" i="11"/>
  <c r="G38" i="11"/>
  <c r="H38" i="11" s="1"/>
  <c r="I37" i="11"/>
  <c r="G37" i="11"/>
  <c r="H37" i="11" s="1"/>
  <c r="I36" i="11"/>
  <c r="G36" i="11"/>
  <c r="H36" i="11" s="1"/>
  <c r="I35" i="11"/>
  <c r="G35" i="11"/>
  <c r="H35" i="11" s="1"/>
  <c r="I34" i="11"/>
  <c r="G34" i="11"/>
  <c r="H34" i="11" s="1"/>
  <c r="I33" i="11"/>
  <c r="G33" i="11"/>
  <c r="H33" i="11" s="1"/>
  <c r="I32" i="11"/>
  <c r="G32" i="11"/>
  <c r="H32" i="11" s="1"/>
  <c r="I31" i="11"/>
  <c r="G31" i="11"/>
  <c r="H31" i="11" s="1"/>
  <c r="I30" i="11"/>
  <c r="G30" i="11"/>
  <c r="H30" i="11" s="1"/>
  <c r="I100" i="11"/>
  <c r="G100" i="11"/>
  <c r="H100" i="11" s="1"/>
  <c r="I29" i="11"/>
  <c r="G29" i="11"/>
  <c r="H29" i="11" s="1"/>
  <c r="I28" i="11"/>
  <c r="G28" i="11"/>
  <c r="H28" i="11" s="1"/>
  <c r="I27" i="11"/>
  <c r="G27" i="11"/>
  <c r="H27" i="11" s="1"/>
  <c r="I99" i="11"/>
  <c r="G99" i="11"/>
  <c r="H99" i="11" s="1"/>
  <c r="I98" i="11"/>
  <c r="G98" i="11"/>
  <c r="H98" i="11" s="1"/>
  <c r="I26" i="11"/>
  <c r="G26" i="11"/>
  <c r="H26" i="11" s="1"/>
  <c r="I25" i="11"/>
  <c r="G25" i="11"/>
  <c r="H25" i="11" s="1"/>
  <c r="I97" i="11"/>
  <c r="G97" i="11"/>
  <c r="H97" i="11" s="1"/>
  <c r="I96" i="11"/>
  <c r="G96" i="11"/>
  <c r="H96" i="11" s="1"/>
  <c r="I95" i="11"/>
  <c r="G95" i="11"/>
  <c r="H95" i="11" s="1"/>
  <c r="I24" i="11"/>
  <c r="G24" i="11"/>
  <c r="H24" i="11" s="1"/>
  <c r="I23" i="11"/>
  <c r="G23" i="11"/>
  <c r="H23" i="11" s="1"/>
  <c r="I22" i="11"/>
  <c r="G22" i="11"/>
  <c r="H22" i="11" s="1"/>
  <c r="I21" i="11"/>
  <c r="G21" i="11"/>
  <c r="H21" i="11" s="1"/>
  <c r="I20" i="11"/>
  <c r="G20" i="11"/>
  <c r="H20" i="11" s="1"/>
  <c r="I19" i="11"/>
  <c r="G19" i="11"/>
  <c r="H19" i="11" s="1"/>
  <c r="I18" i="11"/>
  <c r="G18" i="11"/>
  <c r="H18" i="11" s="1"/>
  <c r="I17" i="11"/>
  <c r="G17" i="11"/>
  <c r="H17" i="11" s="1"/>
  <c r="I16" i="11"/>
  <c r="G16" i="11"/>
  <c r="H16" i="11" s="1"/>
  <c r="I15" i="11"/>
  <c r="G15" i="11"/>
  <c r="H15" i="11" s="1"/>
  <c r="I14" i="11"/>
  <c r="G14" i="11"/>
  <c r="H14" i="11" s="1"/>
  <c r="I13" i="11"/>
  <c r="G13" i="11"/>
  <c r="H13" i="11" s="1"/>
  <c r="I12" i="11"/>
  <c r="G12" i="11"/>
  <c r="H12" i="11" s="1"/>
  <c r="I11" i="11"/>
  <c r="G11" i="11"/>
  <c r="H11" i="11" s="1"/>
  <c r="I10" i="11"/>
  <c r="G10" i="11"/>
  <c r="H10" i="11" s="1"/>
  <c r="I9" i="11"/>
  <c r="G9" i="11"/>
  <c r="H9" i="11" s="1"/>
  <c r="I8" i="11"/>
  <c r="G8" i="11"/>
  <c r="H8" i="11" s="1"/>
  <c r="I7" i="11"/>
  <c r="G7" i="11"/>
  <c r="H7" i="11" s="1"/>
  <c r="I6" i="11"/>
  <c r="G6" i="11"/>
  <c r="H6" i="11" s="1"/>
  <c r="I5" i="11"/>
  <c r="G5" i="11"/>
  <c r="H5" i="11" s="1"/>
  <c r="I4" i="11"/>
  <c r="G4" i="11"/>
  <c r="H4" i="11" s="1"/>
  <c r="I3" i="11"/>
  <c r="G3" i="11"/>
  <c r="H3" i="11" s="1"/>
  <c r="I2" i="11"/>
  <c r="G2" i="11"/>
  <c r="H2" i="11" s="1"/>
  <c r="F24" i="9"/>
  <c r="F23" i="9"/>
  <c r="F27" i="9" s="1"/>
  <c r="I42" i="3"/>
  <c r="E11" i="9"/>
  <c r="E154" i="7"/>
  <c r="E153" i="7"/>
  <c r="E152" i="7"/>
  <c r="E151" i="7"/>
  <c r="E150" i="7"/>
  <c r="E148" i="7"/>
  <c r="E146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4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4" i="7"/>
  <c r="E41" i="7"/>
  <c r="E39" i="7"/>
  <c r="E38" i="7"/>
  <c r="E36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C12" i="2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214" i="8"/>
  <c r="J215" i="8"/>
  <c r="J216" i="8"/>
  <c r="J217" i="8"/>
  <c r="J218" i="8"/>
  <c r="J219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5" i="8"/>
  <c r="I3" i="7"/>
  <c r="I232" i="8"/>
  <c r="A232" i="8"/>
  <c r="I231" i="8"/>
  <c r="A231" i="8"/>
  <c r="I230" i="8"/>
  <c r="A230" i="8"/>
  <c r="I229" i="8"/>
  <c r="A229" i="8"/>
  <c r="I228" i="8"/>
  <c r="A228" i="8"/>
  <c r="I227" i="8"/>
  <c r="A227" i="8"/>
  <c r="I226" i="8"/>
  <c r="A226" i="8"/>
  <c r="I225" i="8"/>
  <c r="A225" i="8"/>
  <c r="I224" i="8"/>
  <c r="A224" i="8"/>
  <c r="I223" i="8"/>
  <c r="A223" i="8"/>
  <c r="I222" i="8"/>
  <c r="A222" i="8"/>
  <c r="I221" i="8"/>
  <c r="A221" i="8"/>
  <c r="I220" i="8"/>
  <c r="A220" i="8"/>
  <c r="I219" i="8"/>
  <c r="A219" i="8"/>
  <c r="I218" i="8"/>
  <c r="A218" i="8"/>
  <c r="I217" i="8"/>
  <c r="A217" i="8"/>
  <c r="I216" i="8"/>
  <c r="A216" i="8"/>
  <c r="I215" i="8"/>
  <c r="A215" i="8"/>
  <c r="I214" i="8"/>
  <c r="A214" i="8"/>
  <c r="I213" i="8"/>
  <c r="A213" i="8"/>
  <c r="I212" i="8"/>
  <c r="A212" i="8"/>
  <c r="I211" i="8"/>
  <c r="A211" i="8"/>
  <c r="I210" i="8"/>
  <c r="A210" i="8"/>
  <c r="I209" i="8"/>
  <c r="A209" i="8"/>
  <c r="I208" i="8"/>
  <c r="A208" i="8"/>
  <c r="I207" i="8"/>
  <c r="A207" i="8"/>
  <c r="I206" i="8"/>
  <c r="A206" i="8"/>
  <c r="I205" i="8"/>
  <c r="A205" i="8"/>
  <c r="I204" i="8"/>
  <c r="A204" i="8"/>
  <c r="I203" i="8"/>
  <c r="A203" i="8"/>
  <c r="I202" i="8"/>
  <c r="A202" i="8"/>
  <c r="I201" i="8"/>
  <c r="A201" i="8"/>
  <c r="I200" i="8"/>
  <c r="A200" i="8"/>
  <c r="I199" i="8"/>
  <c r="A199" i="8"/>
  <c r="I198" i="8"/>
  <c r="A198" i="8"/>
  <c r="I197" i="8"/>
  <c r="A197" i="8"/>
  <c r="I196" i="8"/>
  <c r="A196" i="8"/>
  <c r="I195" i="8"/>
  <c r="A195" i="8"/>
  <c r="I194" i="8"/>
  <c r="A194" i="8"/>
  <c r="I193" i="8"/>
  <c r="A193" i="8"/>
  <c r="I192" i="8"/>
  <c r="A192" i="8"/>
  <c r="I191" i="8"/>
  <c r="A191" i="8"/>
  <c r="I190" i="8"/>
  <c r="A190" i="8"/>
  <c r="I189" i="8"/>
  <c r="A189" i="8"/>
  <c r="I188" i="8"/>
  <c r="A188" i="8"/>
  <c r="I187" i="8"/>
  <c r="A187" i="8"/>
  <c r="I186" i="8"/>
  <c r="A186" i="8"/>
  <c r="I185" i="8"/>
  <c r="A185" i="8"/>
  <c r="I184" i="8"/>
  <c r="A184" i="8"/>
  <c r="I183" i="8"/>
  <c r="A183" i="8"/>
  <c r="I182" i="8"/>
  <c r="A182" i="8"/>
  <c r="I181" i="8"/>
  <c r="A181" i="8"/>
  <c r="I180" i="8"/>
  <c r="A180" i="8"/>
  <c r="I179" i="8"/>
  <c r="A179" i="8"/>
  <c r="I178" i="8"/>
  <c r="A178" i="8"/>
  <c r="I177" i="8"/>
  <c r="A177" i="8"/>
  <c r="I176" i="8"/>
  <c r="A176" i="8"/>
  <c r="I175" i="8"/>
  <c r="A175" i="8"/>
  <c r="I174" i="8"/>
  <c r="A174" i="8"/>
  <c r="I173" i="8"/>
  <c r="A173" i="8"/>
  <c r="I172" i="8"/>
  <c r="A172" i="8"/>
  <c r="I171" i="8"/>
  <c r="A171" i="8"/>
  <c r="I170" i="8"/>
  <c r="A170" i="8"/>
  <c r="I169" i="8"/>
  <c r="A169" i="8"/>
  <c r="I168" i="8"/>
  <c r="A168" i="8"/>
  <c r="I167" i="8"/>
  <c r="A167" i="8"/>
  <c r="I166" i="8"/>
  <c r="A166" i="8"/>
  <c r="I165" i="8"/>
  <c r="A165" i="8"/>
  <c r="I164" i="8"/>
  <c r="A164" i="8"/>
  <c r="I163" i="8"/>
  <c r="A163" i="8"/>
  <c r="I162" i="8"/>
  <c r="A162" i="8"/>
  <c r="I161" i="8"/>
  <c r="A161" i="8"/>
  <c r="I160" i="8"/>
  <c r="A160" i="8"/>
  <c r="I159" i="8"/>
  <c r="A159" i="8"/>
  <c r="I158" i="8"/>
  <c r="A158" i="8"/>
  <c r="I157" i="8"/>
  <c r="A157" i="8"/>
  <c r="I156" i="8"/>
  <c r="A156" i="8"/>
  <c r="I155" i="8"/>
  <c r="A155" i="8"/>
  <c r="I154" i="8"/>
  <c r="A154" i="8"/>
  <c r="I153" i="8"/>
  <c r="A153" i="8"/>
  <c r="I152" i="8"/>
  <c r="A152" i="8"/>
  <c r="I151" i="8"/>
  <c r="A151" i="8"/>
  <c r="I150" i="8"/>
  <c r="A150" i="8"/>
  <c r="I149" i="8"/>
  <c r="A149" i="8"/>
  <c r="I148" i="8"/>
  <c r="A148" i="8"/>
  <c r="I147" i="8"/>
  <c r="A147" i="8"/>
  <c r="I146" i="8"/>
  <c r="A146" i="8"/>
  <c r="I145" i="8"/>
  <c r="A145" i="8"/>
  <c r="I144" i="8"/>
  <c r="A144" i="8"/>
  <c r="I143" i="8"/>
  <c r="A143" i="8"/>
  <c r="I142" i="8"/>
  <c r="A142" i="8"/>
  <c r="I141" i="8"/>
  <c r="A141" i="8"/>
  <c r="I140" i="8"/>
  <c r="A140" i="8"/>
  <c r="I139" i="8"/>
  <c r="A139" i="8"/>
  <c r="I138" i="8"/>
  <c r="A138" i="8"/>
  <c r="I137" i="8"/>
  <c r="A137" i="8"/>
  <c r="I136" i="8"/>
  <c r="A136" i="8"/>
  <c r="I135" i="8"/>
  <c r="A135" i="8"/>
  <c r="I134" i="8"/>
  <c r="A134" i="8"/>
  <c r="I133" i="8"/>
  <c r="A133" i="8"/>
  <c r="I132" i="8"/>
  <c r="A132" i="8"/>
  <c r="I131" i="8"/>
  <c r="A131" i="8"/>
  <c r="I130" i="8"/>
  <c r="A130" i="8"/>
  <c r="I129" i="8"/>
  <c r="A129" i="8"/>
  <c r="I128" i="8"/>
  <c r="A128" i="8"/>
  <c r="I127" i="8"/>
  <c r="A127" i="8"/>
  <c r="I126" i="8"/>
  <c r="A126" i="8"/>
  <c r="I125" i="8"/>
  <c r="A125" i="8"/>
  <c r="I124" i="8"/>
  <c r="A124" i="8"/>
  <c r="I123" i="8"/>
  <c r="A123" i="8"/>
  <c r="I122" i="8"/>
  <c r="A122" i="8"/>
  <c r="I121" i="8"/>
  <c r="A121" i="8"/>
  <c r="I120" i="8"/>
  <c r="A120" i="8"/>
  <c r="I119" i="8"/>
  <c r="A119" i="8"/>
  <c r="I118" i="8"/>
  <c r="A118" i="8"/>
  <c r="I117" i="8"/>
  <c r="A117" i="8"/>
  <c r="I116" i="8"/>
  <c r="A116" i="8"/>
  <c r="I115" i="8"/>
  <c r="A115" i="8"/>
  <c r="I114" i="8"/>
  <c r="A114" i="8"/>
  <c r="I113" i="8"/>
  <c r="A113" i="8"/>
  <c r="I112" i="8"/>
  <c r="A112" i="8"/>
  <c r="I111" i="8"/>
  <c r="A111" i="8"/>
  <c r="I110" i="8"/>
  <c r="A110" i="8"/>
  <c r="I109" i="8"/>
  <c r="A109" i="8"/>
  <c r="I108" i="8"/>
  <c r="A108" i="8"/>
  <c r="I107" i="8"/>
  <c r="A107" i="8"/>
  <c r="I106" i="8"/>
  <c r="A106" i="8"/>
  <c r="I105" i="8"/>
  <c r="A105" i="8"/>
  <c r="I104" i="8"/>
  <c r="A104" i="8"/>
  <c r="I103" i="8"/>
  <c r="A103" i="8"/>
  <c r="I102" i="8"/>
  <c r="A102" i="8"/>
  <c r="I101" i="8"/>
  <c r="A101" i="8"/>
  <c r="I100" i="8"/>
  <c r="A100" i="8"/>
  <c r="I99" i="8"/>
  <c r="A99" i="8"/>
  <c r="I98" i="8"/>
  <c r="A98" i="8"/>
  <c r="I97" i="8"/>
  <c r="A97" i="8"/>
  <c r="I96" i="8"/>
  <c r="A96" i="8"/>
  <c r="I95" i="8"/>
  <c r="A95" i="8"/>
  <c r="I94" i="8"/>
  <c r="A94" i="8"/>
  <c r="I93" i="8"/>
  <c r="A93" i="8"/>
  <c r="I92" i="8"/>
  <c r="A92" i="8"/>
  <c r="I91" i="8"/>
  <c r="A91" i="8"/>
  <c r="I90" i="8"/>
  <c r="A90" i="8"/>
  <c r="I89" i="8"/>
  <c r="A89" i="8"/>
  <c r="I88" i="8"/>
  <c r="A88" i="8"/>
  <c r="I87" i="8"/>
  <c r="A87" i="8"/>
  <c r="I86" i="8"/>
  <c r="A86" i="8"/>
  <c r="I85" i="8"/>
  <c r="A85" i="8"/>
  <c r="I84" i="8"/>
  <c r="A84" i="8"/>
  <c r="I83" i="8"/>
  <c r="A83" i="8"/>
  <c r="I82" i="8"/>
  <c r="A82" i="8"/>
  <c r="I81" i="8"/>
  <c r="A81" i="8"/>
  <c r="I80" i="8"/>
  <c r="A80" i="8"/>
  <c r="I79" i="8"/>
  <c r="A79" i="8"/>
  <c r="I78" i="8"/>
  <c r="A78" i="8"/>
  <c r="I77" i="8"/>
  <c r="A77" i="8"/>
  <c r="I76" i="8"/>
  <c r="A76" i="8"/>
  <c r="I75" i="8"/>
  <c r="A75" i="8"/>
  <c r="I74" i="8"/>
  <c r="A74" i="8"/>
  <c r="I73" i="8"/>
  <c r="A73" i="8"/>
  <c r="I72" i="8"/>
  <c r="A72" i="8"/>
  <c r="I71" i="8"/>
  <c r="A71" i="8"/>
  <c r="I70" i="8"/>
  <c r="A70" i="8"/>
  <c r="I69" i="8"/>
  <c r="A69" i="8"/>
  <c r="I68" i="8"/>
  <c r="A68" i="8"/>
  <c r="I67" i="8"/>
  <c r="A67" i="8"/>
  <c r="I66" i="8"/>
  <c r="A66" i="8"/>
  <c r="I65" i="8"/>
  <c r="A65" i="8"/>
  <c r="I64" i="8"/>
  <c r="A64" i="8"/>
  <c r="I63" i="8"/>
  <c r="A63" i="8"/>
  <c r="I62" i="8"/>
  <c r="A62" i="8"/>
  <c r="I61" i="8"/>
  <c r="A61" i="8"/>
  <c r="I60" i="8"/>
  <c r="A60" i="8"/>
  <c r="I59" i="8"/>
  <c r="A59" i="8"/>
  <c r="I58" i="8"/>
  <c r="A58" i="8"/>
  <c r="I57" i="8"/>
  <c r="A57" i="8"/>
  <c r="I56" i="8"/>
  <c r="A56" i="8"/>
  <c r="I55" i="8"/>
  <c r="A55" i="8"/>
  <c r="I54" i="8"/>
  <c r="A54" i="8"/>
  <c r="I53" i="8"/>
  <c r="A53" i="8"/>
  <c r="I52" i="8"/>
  <c r="A52" i="8"/>
  <c r="I51" i="8"/>
  <c r="A51" i="8"/>
  <c r="I50" i="8"/>
  <c r="A50" i="8"/>
  <c r="I49" i="8"/>
  <c r="A49" i="8"/>
  <c r="I48" i="8"/>
  <c r="A48" i="8"/>
  <c r="I47" i="8"/>
  <c r="A47" i="8"/>
  <c r="I46" i="8"/>
  <c r="A46" i="8"/>
  <c r="I45" i="8"/>
  <c r="A45" i="8"/>
  <c r="I44" i="8"/>
  <c r="A44" i="8"/>
  <c r="I43" i="8"/>
  <c r="A43" i="8"/>
  <c r="I42" i="8"/>
  <c r="A42" i="8"/>
  <c r="I41" i="8"/>
  <c r="A41" i="8"/>
  <c r="I40" i="8"/>
  <c r="A40" i="8"/>
  <c r="I39" i="8"/>
  <c r="A39" i="8"/>
  <c r="I38" i="8"/>
  <c r="A38" i="8"/>
  <c r="I37" i="8"/>
  <c r="A37" i="8"/>
  <c r="I36" i="8"/>
  <c r="A36" i="8"/>
  <c r="I35" i="8"/>
  <c r="A35" i="8"/>
  <c r="I34" i="8"/>
  <c r="A34" i="8"/>
  <c r="I33" i="8"/>
  <c r="A33" i="8"/>
  <c r="I32" i="8"/>
  <c r="A32" i="8"/>
  <c r="I31" i="8"/>
  <c r="A31" i="8"/>
  <c r="I30" i="8"/>
  <c r="A30" i="8"/>
  <c r="I29" i="8"/>
  <c r="A29" i="8"/>
  <c r="I28" i="8"/>
  <c r="A28" i="8"/>
  <c r="I27" i="8"/>
  <c r="A27" i="8"/>
  <c r="I26" i="8"/>
  <c r="A26" i="8"/>
  <c r="I25" i="8"/>
  <c r="A25" i="8"/>
  <c r="I24" i="8"/>
  <c r="A24" i="8"/>
  <c r="I23" i="8"/>
  <c r="A23" i="8"/>
  <c r="I22" i="8"/>
  <c r="A22" i="8"/>
  <c r="I21" i="8"/>
  <c r="A21" i="8"/>
  <c r="I20" i="8"/>
  <c r="A20" i="8"/>
  <c r="I19" i="8"/>
  <c r="A19" i="8"/>
  <c r="I18" i="8"/>
  <c r="A18" i="8"/>
  <c r="I17" i="8"/>
  <c r="A17" i="8"/>
  <c r="I16" i="8"/>
  <c r="A16" i="8"/>
  <c r="I15" i="8"/>
  <c r="A15" i="8"/>
  <c r="I14" i="8"/>
  <c r="A14" i="8"/>
  <c r="I13" i="8"/>
  <c r="A13" i="8"/>
  <c r="I12" i="8"/>
  <c r="A12" i="8"/>
  <c r="I11" i="8"/>
  <c r="A11" i="8"/>
  <c r="I10" i="8"/>
  <c r="A10" i="8"/>
  <c r="I9" i="8"/>
  <c r="A9" i="8"/>
  <c r="I8" i="8"/>
  <c r="A8" i="8"/>
  <c r="I7" i="8"/>
  <c r="A7" i="8"/>
  <c r="I6" i="8"/>
  <c r="A6" i="8"/>
  <c r="I5" i="8"/>
  <c r="A5" i="8"/>
  <c r="L252" i="8" l="1"/>
  <c r="I3" i="8"/>
  <c r="D21" i="9"/>
  <c r="K6" i="8"/>
  <c r="K18" i="8"/>
  <c r="K30" i="8"/>
  <c r="L30" i="8" s="1"/>
  <c r="K42" i="8"/>
  <c r="K54" i="8"/>
  <c r="L54" i="8" s="1"/>
  <c r="K66" i="8"/>
  <c r="L66" i="8" s="1"/>
  <c r="K78" i="8"/>
  <c r="L78" i="8" s="1"/>
  <c r="K90" i="8"/>
  <c r="L90" i="8" s="1"/>
  <c r="K102" i="8"/>
  <c r="L102" i="8" s="1"/>
  <c r="K114" i="8"/>
  <c r="L114" i="8" s="1"/>
  <c r="K126" i="8"/>
  <c r="L126" i="8" s="1"/>
  <c r="K138" i="8"/>
  <c r="L138" i="8" s="1"/>
  <c r="K150" i="8"/>
  <c r="K162" i="8"/>
  <c r="K174" i="8"/>
  <c r="L174" i="8" s="1"/>
  <c r="K186" i="8"/>
  <c r="K198" i="8"/>
  <c r="L198" i="8" s="1"/>
  <c r="K210" i="8"/>
  <c r="L210" i="8" s="1"/>
  <c r="K222" i="8"/>
  <c r="L222" i="8" s="1"/>
  <c r="K87" i="8"/>
  <c r="L87" i="8" s="1"/>
  <c r="K147" i="8"/>
  <c r="L147" i="8" s="1"/>
  <c r="K7" i="8"/>
  <c r="L7" i="8" s="1"/>
  <c r="K19" i="8"/>
  <c r="L19" i="8" s="1"/>
  <c r="K31" i="8"/>
  <c r="L31" i="8" s="1"/>
  <c r="K43" i="8"/>
  <c r="K55" i="8"/>
  <c r="K67" i="8"/>
  <c r="K79" i="8"/>
  <c r="L79" i="8" s="1"/>
  <c r="K91" i="8"/>
  <c r="L91" i="8" s="1"/>
  <c r="K103" i="8"/>
  <c r="L103" i="8" s="1"/>
  <c r="K115" i="8"/>
  <c r="L115" i="8" s="1"/>
  <c r="K127" i="8"/>
  <c r="L127" i="8" s="1"/>
  <c r="K139" i="8"/>
  <c r="L139" i="8" s="1"/>
  <c r="K151" i="8"/>
  <c r="L151" i="8" s="1"/>
  <c r="K163" i="8"/>
  <c r="L163" i="8" s="1"/>
  <c r="K175" i="8"/>
  <c r="L175" i="8" s="1"/>
  <c r="K187" i="8"/>
  <c r="K199" i="8"/>
  <c r="K211" i="8"/>
  <c r="L211" i="8" s="1"/>
  <c r="K223" i="8"/>
  <c r="K75" i="8"/>
  <c r="L75" i="8" s="1"/>
  <c r="K171" i="8"/>
  <c r="L171" i="8" s="1"/>
  <c r="K8" i="8"/>
  <c r="L8" i="8" s="1"/>
  <c r="K20" i="8"/>
  <c r="L20" i="8" s="1"/>
  <c r="K32" i="8"/>
  <c r="L32" i="8" s="1"/>
  <c r="K44" i="8"/>
  <c r="L44" i="8" s="1"/>
  <c r="K56" i="8"/>
  <c r="L56" i="8" s="1"/>
  <c r="K68" i="8"/>
  <c r="L68" i="8" s="1"/>
  <c r="K80" i="8"/>
  <c r="K92" i="8"/>
  <c r="K104" i="8"/>
  <c r="L104" i="8" s="1"/>
  <c r="K116" i="8"/>
  <c r="K128" i="8"/>
  <c r="L128" i="8" s="1"/>
  <c r="K140" i="8"/>
  <c r="L140" i="8" s="1"/>
  <c r="K152" i="8"/>
  <c r="L152" i="8" s="1"/>
  <c r="K164" i="8"/>
  <c r="L164" i="8" s="1"/>
  <c r="K176" i="8"/>
  <c r="L176" i="8" s="1"/>
  <c r="K188" i="8"/>
  <c r="L188" i="8" s="1"/>
  <c r="K200" i="8"/>
  <c r="L200" i="8" s="1"/>
  <c r="K212" i="8"/>
  <c r="L212" i="8" s="1"/>
  <c r="K224" i="8"/>
  <c r="K99" i="8"/>
  <c r="K135" i="8"/>
  <c r="L135" i="8" s="1"/>
  <c r="K9" i="8"/>
  <c r="K21" i="8"/>
  <c r="L21" i="8" s="1"/>
  <c r="K33" i="8"/>
  <c r="L33" i="8" s="1"/>
  <c r="K45" i="8"/>
  <c r="L45" i="8" s="1"/>
  <c r="K57" i="8"/>
  <c r="L57" i="8" s="1"/>
  <c r="K69" i="8"/>
  <c r="L69" i="8" s="1"/>
  <c r="K81" i="8"/>
  <c r="L81" i="8" s="1"/>
  <c r="K93" i="8"/>
  <c r="L93" i="8" s="1"/>
  <c r="K105" i="8"/>
  <c r="L105" i="8" s="1"/>
  <c r="K117" i="8"/>
  <c r="K129" i="8"/>
  <c r="K141" i="8"/>
  <c r="L141" i="8" s="1"/>
  <c r="K153" i="8"/>
  <c r="K165" i="8"/>
  <c r="L165" i="8" s="1"/>
  <c r="K177" i="8"/>
  <c r="L177" i="8" s="1"/>
  <c r="K189" i="8"/>
  <c r="L189" i="8" s="1"/>
  <c r="K201" i="8"/>
  <c r="L201" i="8" s="1"/>
  <c r="K213" i="8"/>
  <c r="L213" i="8" s="1"/>
  <c r="K225" i="8"/>
  <c r="L225" i="8" s="1"/>
  <c r="K111" i="8"/>
  <c r="L111" i="8" s="1"/>
  <c r="K123" i="8"/>
  <c r="L123" i="8" s="1"/>
  <c r="K219" i="8"/>
  <c r="K10" i="8"/>
  <c r="K22" i="8"/>
  <c r="L22" i="8" s="1"/>
  <c r="K34" i="8"/>
  <c r="L34" i="8" s="1"/>
  <c r="K46" i="8"/>
  <c r="K58" i="8"/>
  <c r="L58" i="8" s="1"/>
  <c r="K70" i="8"/>
  <c r="L70" i="8" s="1"/>
  <c r="K82" i="8"/>
  <c r="L82" i="8" s="1"/>
  <c r="K94" i="8"/>
  <c r="L94" i="8" s="1"/>
  <c r="K106" i="8"/>
  <c r="L106" i="8" s="1"/>
  <c r="K118" i="8"/>
  <c r="L118" i="8" s="1"/>
  <c r="K130" i="8"/>
  <c r="L130" i="8" s="1"/>
  <c r="K142" i="8"/>
  <c r="K154" i="8"/>
  <c r="K166" i="8"/>
  <c r="L166" i="8" s="1"/>
  <c r="K178" i="8"/>
  <c r="L178" i="8" s="1"/>
  <c r="K190" i="8"/>
  <c r="L190" i="8" s="1"/>
  <c r="K202" i="8"/>
  <c r="L202" i="8" s="1"/>
  <c r="K214" i="8"/>
  <c r="L214" i="8" s="1"/>
  <c r="K226" i="8"/>
  <c r="L226" i="8" s="1"/>
  <c r="K51" i="8"/>
  <c r="L51" i="8" s="1"/>
  <c r="K207" i="8"/>
  <c r="L207" i="8" s="1"/>
  <c r="K11" i="8"/>
  <c r="L11" i="8" s="1"/>
  <c r="K23" i="8"/>
  <c r="L23" i="8" s="1"/>
  <c r="K35" i="8"/>
  <c r="K47" i="8"/>
  <c r="K59" i="8"/>
  <c r="L59" i="8" s="1"/>
  <c r="K71" i="8"/>
  <c r="K83" i="8"/>
  <c r="L83" i="8" s="1"/>
  <c r="K95" i="8"/>
  <c r="L95" i="8" s="1"/>
  <c r="K107" i="8"/>
  <c r="L107" i="8" s="1"/>
  <c r="K119" i="8"/>
  <c r="L119" i="8" s="1"/>
  <c r="K131" i="8"/>
  <c r="L131" i="8" s="1"/>
  <c r="K143" i="8"/>
  <c r="L143" i="8" s="1"/>
  <c r="K155" i="8"/>
  <c r="L155" i="8" s="1"/>
  <c r="K167" i="8"/>
  <c r="L167" i="8" s="1"/>
  <c r="K179" i="8"/>
  <c r="K191" i="8"/>
  <c r="K203" i="8"/>
  <c r="L203" i="8" s="1"/>
  <c r="K215" i="8"/>
  <c r="K227" i="8"/>
  <c r="L227" i="8" s="1"/>
  <c r="K63" i="8"/>
  <c r="L63" i="8" s="1"/>
  <c r="K195" i="8"/>
  <c r="L195" i="8" s="1"/>
  <c r="K12" i="8"/>
  <c r="L12" i="8" s="1"/>
  <c r="K24" i="8"/>
  <c r="L24" i="8" s="1"/>
  <c r="K36" i="8"/>
  <c r="L36" i="8" s="1"/>
  <c r="K48" i="8"/>
  <c r="L48" i="8" s="1"/>
  <c r="K60" i="8"/>
  <c r="L60" i="8" s="1"/>
  <c r="K72" i="8"/>
  <c r="K84" i="8"/>
  <c r="L84" i="8" s="1"/>
  <c r="K96" i="8"/>
  <c r="L96" i="8" s="1"/>
  <c r="K108" i="8"/>
  <c r="L108" i="8" s="1"/>
  <c r="K120" i="8"/>
  <c r="L120" i="8" s="1"/>
  <c r="K132" i="8"/>
  <c r="L132" i="8" s="1"/>
  <c r="K144" i="8"/>
  <c r="L144" i="8" s="1"/>
  <c r="K156" i="8"/>
  <c r="L156" i="8" s="1"/>
  <c r="K168" i="8"/>
  <c r="L168" i="8" s="1"/>
  <c r="K180" i="8"/>
  <c r="L180" i="8" s="1"/>
  <c r="K192" i="8"/>
  <c r="L192" i="8" s="1"/>
  <c r="K204" i="8"/>
  <c r="L204" i="8" s="1"/>
  <c r="K216" i="8"/>
  <c r="K228" i="8"/>
  <c r="K39" i="8"/>
  <c r="L39" i="8" s="1"/>
  <c r="K231" i="8"/>
  <c r="L231" i="8" s="1"/>
  <c r="K13" i="8"/>
  <c r="L13" i="8" s="1"/>
  <c r="K25" i="8"/>
  <c r="L25" i="8" s="1"/>
  <c r="K37" i="8"/>
  <c r="L37" i="8" s="1"/>
  <c r="K49" i="8"/>
  <c r="L49" i="8" s="1"/>
  <c r="K61" i="8"/>
  <c r="L61" i="8" s="1"/>
  <c r="K73" i="8"/>
  <c r="L73" i="8" s="1"/>
  <c r="K85" i="8"/>
  <c r="L85" i="8" s="1"/>
  <c r="K97" i="8"/>
  <c r="L97" i="8" s="1"/>
  <c r="K109" i="8"/>
  <c r="K121" i="8"/>
  <c r="K133" i="8"/>
  <c r="L133" i="8" s="1"/>
  <c r="K145" i="8"/>
  <c r="K157" i="8"/>
  <c r="L157" i="8" s="1"/>
  <c r="K169" i="8"/>
  <c r="L169" i="8" s="1"/>
  <c r="K181" i="8"/>
  <c r="L181" i="8" s="1"/>
  <c r="K193" i="8"/>
  <c r="L193" i="8" s="1"/>
  <c r="K205" i="8"/>
  <c r="L205" i="8" s="1"/>
  <c r="K217" i="8"/>
  <c r="L217" i="8" s="1"/>
  <c r="K229" i="8"/>
  <c r="L229" i="8" s="1"/>
  <c r="K27" i="8"/>
  <c r="L27" i="8" s="1"/>
  <c r="K14" i="8"/>
  <c r="L14" i="8" s="1"/>
  <c r="K26" i="8"/>
  <c r="K38" i="8"/>
  <c r="L38" i="8" s="1"/>
  <c r="K50" i="8"/>
  <c r="K62" i="8"/>
  <c r="L62" i="8" s="1"/>
  <c r="K74" i="8"/>
  <c r="L74" i="8" s="1"/>
  <c r="K86" i="8"/>
  <c r="L86" i="8" s="1"/>
  <c r="K98" i="8"/>
  <c r="L98" i="8" s="1"/>
  <c r="K110" i="8"/>
  <c r="L110" i="8" s="1"/>
  <c r="K122" i="8"/>
  <c r="L122" i="8" s="1"/>
  <c r="K134" i="8"/>
  <c r="L134" i="8" s="1"/>
  <c r="K146" i="8"/>
  <c r="L146" i="8" s="1"/>
  <c r="K158" i="8"/>
  <c r="K170" i="8"/>
  <c r="K182" i="8"/>
  <c r="L182" i="8" s="1"/>
  <c r="K194" i="8"/>
  <c r="K206" i="8"/>
  <c r="L206" i="8" s="1"/>
  <c r="K218" i="8"/>
  <c r="L218" i="8" s="1"/>
  <c r="K230" i="8"/>
  <c r="L230" i="8" s="1"/>
  <c r="K15" i="8"/>
  <c r="L15" i="8" s="1"/>
  <c r="K16" i="8"/>
  <c r="L16" i="8" s="1"/>
  <c r="K28" i="8"/>
  <c r="L28" i="8" s="1"/>
  <c r="K40" i="8"/>
  <c r="L40" i="8" s="1"/>
  <c r="K52" i="8"/>
  <c r="L52" i="8" s="1"/>
  <c r="K64" i="8"/>
  <c r="K76" i="8"/>
  <c r="K88" i="8"/>
  <c r="L88" i="8" s="1"/>
  <c r="K100" i="8"/>
  <c r="L100" i="8" s="1"/>
  <c r="K112" i="8"/>
  <c r="L112" i="8" s="1"/>
  <c r="K124" i="8"/>
  <c r="L124" i="8" s="1"/>
  <c r="K136" i="8"/>
  <c r="L136" i="8" s="1"/>
  <c r="K148" i="8"/>
  <c r="L148" i="8" s="1"/>
  <c r="K160" i="8"/>
  <c r="L160" i="8" s="1"/>
  <c r="K172" i="8"/>
  <c r="L172" i="8" s="1"/>
  <c r="K184" i="8"/>
  <c r="L184" i="8" s="1"/>
  <c r="K196" i="8"/>
  <c r="L196" i="8" s="1"/>
  <c r="K208" i="8"/>
  <c r="L208" i="8" s="1"/>
  <c r="K220" i="8"/>
  <c r="L220" i="8" s="1"/>
  <c r="K232" i="8"/>
  <c r="L232" i="8" s="1"/>
  <c r="K159" i="8"/>
  <c r="L159" i="8" s="1"/>
  <c r="K17" i="8"/>
  <c r="L17" i="8" s="1"/>
  <c r="K29" i="8"/>
  <c r="L29" i="8" s="1"/>
  <c r="K41" i="8"/>
  <c r="L41" i="8" s="1"/>
  <c r="K53" i="8"/>
  <c r="L53" i="8" s="1"/>
  <c r="K65" i="8"/>
  <c r="L65" i="8" s="1"/>
  <c r="K77" i="8"/>
  <c r="L77" i="8" s="1"/>
  <c r="K89" i="8"/>
  <c r="L89" i="8" s="1"/>
  <c r="K101" i="8"/>
  <c r="L101" i="8" s="1"/>
  <c r="K113" i="8"/>
  <c r="L113" i="8" s="1"/>
  <c r="K125" i="8"/>
  <c r="L125" i="8" s="1"/>
  <c r="K137" i="8"/>
  <c r="L137" i="8" s="1"/>
  <c r="K149" i="8"/>
  <c r="L149" i="8" s="1"/>
  <c r="K161" i="8"/>
  <c r="L161" i="8" s="1"/>
  <c r="K173" i="8"/>
  <c r="L173" i="8" s="1"/>
  <c r="K185" i="8"/>
  <c r="L185" i="8" s="1"/>
  <c r="K197" i="8"/>
  <c r="L197" i="8" s="1"/>
  <c r="K209" i="8"/>
  <c r="L209" i="8" s="1"/>
  <c r="K221" i="8"/>
  <c r="L221" i="8" s="1"/>
  <c r="K183" i="8"/>
  <c r="L183" i="8" s="1"/>
  <c r="L228" i="8"/>
  <c r="L216" i="8"/>
  <c r="L72" i="8"/>
  <c r="L179" i="8"/>
  <c r="L153" i="8"/>
  <c r="L129" i="8"/>
  <c r="L117" i="8"/>
  <c r="L9" i="8"/>
  <c r="L154" i="8"/>
  <c r="L46" i="8"/>
  <c r="L116" i="8"/>
  <c r="L223" i="8"/>
  <c r="L199" i="8"/>
  <c r="L187" i="8"/>
  <c r="L67" i="8"/>
  <c r="L55" i="8"/>
  <c r="L43" i="8"/>
  <c r="L191" i="8"/>
  <c r="L186" i="8"/>
  <c r="L162" i="8"/>
  <c r="L150" i="8"/>
  <c r="L42" i="8"/>
  <c r="L18" i="8"/>
  <c r="L6" i="8"/>
  <c r="L35" i="8"/>
  <c r="L142" i="8"/>
  <c r="L71" i="8"/>
  <c r="L80" i="8"/>
  <c r="L76" i="8"/>
  <c r="L64" i="8"/>
  <c r="L215" i="8"/>
  <c r="L219" i="8"/>
  <c r="L99" i="8"/>
  <c r="L47" i="8"/>
  <c r="L194" i="8"/>
  <c r="L170" i="8"/>
  <c r="L158" i="8"/>
  <c r="L50" i="8"/>
  <c r="L26" i="8"/>
  <c r="L224" i="8"/>
  <c r="L92" i="8"/>
  <c r="L145" i="8"/>
  <c r="L121" i="8"/>
  <c r="L109" i="8"/>
  <c r="D10" i="9"/>
  <c r="D8" i="9"/>
  <c r="D9" i="9"/>
  <c r="D7" i="9"/>
  <c r="D6" i="9"/>
  <c r="D5" i="9"/>
  <c r="I1" i="11"/>
  <c r="D4" i="9"/>
  <c r="L10" i="8"/>
  <c r="K5" i="8"/>
  <c r="K3" i="8" s="1"/>
  <c r="L5" i="8" l="1"/>
  <c r="D11" i="9"/>
  <c r="F28" i="9" s="1"/>
  <c r="B154" i="7"/>
  <c r="B153" i="7"/>
  <c r="B152" i="7"/>
  <c r="B151" i="7"/>
  <c r="B150" i="7"/>
  <c r="B149" i="7"/>
  <c r="B148" i="7"/>
  <c r="B147" i="7"/>
  <c r="B146" i="7"/>
  <c r="B145" i="7"/>
  <c r="B144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4" i="7"/>
  <c r="B13" i="7"/>
  <c r="B12" i="7"/>
  <c r="B11" i="7"/>
  <c r="B10" i="7"/>
  <c r="B9" i="7"/>
  <c r="B8" i="7"/>
  <c r="B7" i="7"/>
  <c r="I23" i="6"/>
  <c r="H23" i="6"/>
  <c r="G23" i="6"/>
  <c r="C22" i="6"/>
  <c r="C21" i="6"/>
  <c r="C20" i="6"/>
  <c r="C19" i="6"/>
  <c r="C18" i="6"/>
  <c r="C17" i="6"/>
  <c r="C16" i="6"/>
  <c r="C15" i="6"/>
  <c r="C14" i="6"/>
  <c r="C13" i="6"/>
  <c r="C12" i="6"/>
  <c r="G42" i="3" l="1"/>
  <c r="S40" i="3"/>
  <c r="C40" i="3"/>
  <c r="S39" i="3"/>
  <c r="C39" i="3"/>
  <c r="S38" i="3"/>
  <c r="C38" i="3"/>
  <c r="S37" i="3"/>
  <c r="C37" i="3"/>
  <c r="S36" i="3"/>
  <c r="C36" i="3"/>
  <c r="S35" i="3"/>
  <c r="C35" i="3"/>
  <c r="S34" i="3"/>
  <c r="C34" i="3"/>
  <c r="S33" i="3"/>
  <c r="C33" i="3"/>
  <c r="S32" i="3"/>
  <c r="C32" i="3"/>
  <c r="S31" i="3"/>
  <c r="C31" i="3"/>
  <c r="S30" i="3"/>
  <c r="C30" i="3"/>
  <c r="S29" i="3"/>
  <c r="C29" i="3"/>
  <c r="S28" i="3"/>
  <c r="C28" i="3"/>
  <c r="S27" i="3"/>
  <c r="C27" i="3"/>
  <c r="S26" i="3"/>
  <c r="C26" i="3"/>
  <c r="S25" i="3"/>
  <c r="C25" i="3"/>
  <c r="S24" i="3"/>
  <c r="C24" i="3"/>
  <c r="S23" i="3"/>
  <c r="C23" i="3"/>
  <c r="S22" i="3"/>
  <c r="C22" i="3"/>
  <c r="S21" i="3"/>
  <c r="C21" i="3"/>
  <c r="S20" i="3"/>
  <c r="C20" i="3"/>
  <c r="S19" i="3"/>
  <c r="C19" i="3"/>
  <c r="S18" i="3"/>
  <c r="C18" i="3"/>
  <c r="S17" i="3"/>
  <c r="C17" i="3"/>
  <c r="C16" i="3"/>
  <c r="S15" i="3"/>
  <c r="C15" i="3"/>
  <c r="C14" i="3"/>
  <c r="C13" i="3"/>
  <c r="S12" i="3"/>
  <c r="C12" i="3"/>
  <c r="H24" i="2" l="1"/>
  <c r="G24" i="2"/>
  <c r="C22" i="2"/>
  <c r="C21" i="2"/>
  <c r="C20" i="2"/>
  <c r="C19" i="2"/>
  <c r="C18" i="2"/>
  <c r="C17" i="2"/>
  <c r="C16" i="2"/>
  <c r="C15" i="2"/>
  <c r="C14" i="2"/>
  <c r="C13" i="2"/>
  <c r="H36" i="1" l="1"/>
  <c r="G36" i="1"/>
  <c r="F36" i="1"/>
  <c r="B34" i="1" l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14" i="1"/>
  <c r="B13" i="1"/>
  <c r="B12" i="1"/>
  <c r="B19" i="1"/>
  <c r="B18" i="1"/>
  <c r="B17" i="1"/>
  <c r="B16" i="1"/>
  <c r="B15" i="1"/>
  <c r="E21" i="9"/>
</calcChain>
</file>

<file path=xl/sharedStrings.xml><?xml version="1.0" encoding="utf-8"?>
<sst xmlns="http://schemas.openxmlformats.org/spreadsheetml/2006/main" count="3182" uniqueCount="1070">
  <si>
    <t>CÔNG TY CỔ PHẦN DỊCH VỤ THƯƠNG MẠI TỔNG HỢP NOVA COMMERCE</t>
  </si>
  <si>
    <t>65 Nguyễn Du, Phường Bến Nghé, Quận 1, Thành phố Hồ Chí Minh, Việt Nam</t>
  </si>
  <si>
    <t>0317095018</t>
  </si>
  <si>
    <t>BẢNG KÊ CHI TIẾT TRẢ TIỀN CHO CÁC HÓA ĐƠN</t>
  </si>
  <si>
    <t>Mã ncc</t>
  </si>
  <si>
    <t>Tên nhà cung cấp</t>
  </si>
  <si>
    <t>Hóa đơn</t>
  </si>
  <si>
    <t>Diễn giải</t>
  </si>
  <si>
    <t>Phải trả</t>
  </si>
  <si>
    <t>Đã trả</t>
  </si>
  <si>
    <t>Số tiền còn phải trả</t>
  </si>
  <si>
    <t>Ngày</t>
  </si>
  <si>
    <t>Số</t>
  </si>
  <si>
    <t>Tổng cộng</t>
  </si>
  <si>
    <t>Ngày........tháng........năm................</t>
  </si>
  <si>
    <t>NGƯỜI LẬP</t>
  </si>
  <si>
    <t>KẾ TOÁN TRƯỞNG</t>
  </si>
  <si>
    <t>(Ký, họ tên)</t>
  </si>
  <si>
    <t>(Ký, họ tên)</t>
  </si>
  <si>
    <t>[Kế toán trưởng]</t>
  </si>
  <si>
    <t>Từ ngày 01/01/2022 đến ngày 31/12/2022</t>
  </si>
  <si>
    <t>0309391503-000</t>
  </si>
  <si>
    <t>CÔNG TY TNHH MTV TM VÀ DV NGỌC THƠM</t>
  </si>
  <si>
    <t>PN1</t>
  </si>
  <si>
    <t>Mua hàng: Chân giò, đùi gà sốt</t>
  </si>
  <si>
    <t>19033</t>
  </si>
  <si>
    <t>Mua hàng: Hàng hóa các loại</t>
  </si>
  <si>
    <t>1016020000016070</t>
  </si>
  <si>
    <t>101610160622062205921</t>
  </si>
  <si>
    <t>22090</t>
  </si>
  <si>
    <t>1007020000021159</t>
  </si>
  <si>
    <t>100710070722072201103</t>
  </si>
  <si>
    <t>22093</t>
  </si>
  <si>
    <t>1020020000021184</t>
  </si>
  <si>
    <t>102010200722072201224</t>
  </si>
  <si>
    <t>22094</t>
  </si>
  <si>
    <t>1005020000021146</t>
  </si>
  <si>
    <t>100510050722072201282</t>
  </si>
  <si>
    <t>22096</t>
  </si>
  <si>
    <t>1017020000021190</t>
  </si>
  <si>
    <t>101710170722072201292</t>
  </si>
  <si>
    <t>PK1</t>
  </si>
  <si>
    <t>XT070025</t>
  </si>
  <si>
    <t>Xuất trả hàng NCC do hàng hoá kém chất lượng  - Cửa hàng Botanica Pre - T07.22 (208)</t>
  </si>
  <si>
    <t>22106</t>
  </si>
  <si>
    <t>1002020000021316</t>
  </si>
  <si>
    <t>100210020722072201140</t>
  </si>
  <si>
    <t>XT070158</t>
  </si>
  <si>
    <t>Xuất trả hàng NCC do hàng hoá kém chất lượng  - Cửa hàng D5 - T07.22  (28)</t>
  </si>
  <si>
    <t>22387</t>
  </si>
  <si>
    <t>1012020000021624</t>
  </si>
  <si>
    <t>101210120722072201671</t>
  </si>
  <si>
    <t>22394</t>
  </si>
  <si>
    <t>1004020000021747</t>
  </si>
  <si>
    <t>100410040722072201740</t>
  </si>
  <si>
    <t>XT070074</t>
  </si>
  <si>
    <t>Xuất trả hàng NCC do hàng hoá kém chất lượng  - Cửa hàng Sunrise City - T07.22 (223)</t>
  </si>
  <si>
    <t>Từ ngày 01/05/2022 đến ngày 01/08/2022</t>
  </si>
  <si>
    <t>1012020000010372</t>
  </si>
  <si>
    <t>101210120622062200084</t>
  </si>
  <si>
    <t>PX</t>
  </si>
  <si>
    <t>C22TCT108</t>
  </si>
  <si>
    <t>Xuất trả hàng NCC do hàng hoá kém chất lượng  - Cửa hàng RichStar_T6.2022</t>
  </si>
  <si>
    <t>C22TCT158</t>
  </si>
  <si>
    <t>Xuất trả hàng NCC do hàng hoá kém chất lượng  - Cửa hàng Botanica Pre_T6.2022</t>
  </si>
  <si>
    <t>1007020000011323</t>
  </si>
  <si>
    <t>100710070622062200945</t>
  </si>
  <si>
    <t>1001020000011451</t>
  </si>
  <si>
    <t>100110010622062200885</t>
  </si>
  <si>
    <t>1006020000011828</t>
  </si>
  <si>
    <t>100610060622062201602</t>
  </si>
  <si>
    <t>1008020000012665</t>
  </si>
  <si>
    <t>100810080622062202005</t>
  </si>
  <si>
    <t>1004020000013618</t>
  </si>
  <si>
    <t>100410040622062202766</t>
  </si>
  <si>
    <t>1007020000013625</t>
  </si>
  <si>
    <t>100710070622062202824</t>
  </si>
  <si>
    <t>1001020000013622</t>
  </si>
  <si>
    <t>100110010622062202773</t>
  </si>
  <si>
    <t>1002020000013628</t>
  </si>
  <si>
    <t>100210020622062202850</t>
  </si>
  <si>
    <t>1008020000013626</t>
  </si>
  <si>
    <t>100810080622062202857</t>
  </si>
  <si>
    <t>1012020000013616</t>
  </si>
  <si>
    <t>101210120622062202891</t>
  </si>
  <si>
    <t>1011020000013624</t>
  </si>
  <si>
    <t>101110110622062202804</t>
  </si>
  <si>
    <t>1001020000014871</t>
  </si>
  <si>
    <t>100110010622062204458</t>
  </si>
  <si>
    <t>1012020000014894</t>
  </si>
  <si>
    <t>101210120622062204551</t>
  </si>
  <si>
    <t>1011020000014891</t>
  </si>
  <si>
    <t>101110110622062204550</t>
  </si>
  <si>
    <t>1004020000015092</t>
  </si>
  <si>
    <t>100410040622062204775</t>
  </si>
  <si>
    <t>1004020000015712</t>
  </si>
  <si>
    <t>100410040622062205145</t>
  </si>
  <si>
    <t>1003020000015693</t>
  </si>
  <si>
    <t>100310030622062205200</t>
  </si>
  <si>
    <t>1009020000015758</t>
  </si>
  <si>
    <t>100910090622062206669</t>
  </si>
  <si>
    <t>1006020000015729</t>
  </si>
  <si>
    <t>100610060622062205889</t>
  </si>
  <si>
    <t>1001020000018218</t>
  </si>
  <si>
    <t>100110010622062207825</t>
  </si>
  <si>
    <t>1020020000017372</t>
  </si>
  <si>
    <t>102010200622062208710</t>
  </si>
  <si>
    <t>1006020000019051</t>
  </si>
  <si>
    <t>100610060622062208983</t>
  </si>
  <si>
    <t>1004020000018943</t>
  </si>
  <si>
    <t>100410040622062208858</t>
  </si>
  <si>
    <t>1017020000018424</t>
  </si>
  <si>
    <t>101710170622062209298</t>
  </si>
  <si>
    <t>1009020000020168</t>
  </si>
  <si>
    <t>100910090722072200550</t>
  </si>
  <si>
    <t>Ngày 02 tháng 08 năm 2022</t>
  </si>
  <si>
    <t>Nguyễn Hà My</t>
  </si>
  <si>
    <t>Từ ngày 31/03/2022 đến ngày 09/09/2022</t>
  </si>
  <si>
    <t>20609</t>
  </si>
  <si>
    <t>1018020000017623</t>
  </si>
  <si>
    <t>101810180622062208870</t>
  </si>
  <si>
    <t>21547</t>
  </si>
  <si>
    <t>1016020000019983</t>
  </si>
  <si>
    <t>101610160722072200242</t>
  </si>
  <si>
    <t>23817</t>
  </si>
  <si>
    <t>1009020000022771</t>
  </si>
  <si>
    <t>100910090722072203036</t>
  </si>
  <si>
    <t>XT070090</t>
  </si>
  <si>
    <t>Xuất trả hàng NCC do hàng hoá kém chất lượng  - Cửa hàng Soho - T07.22(C22TCT233)</t>
  </si>
  <si>
    <t>23859</t>
  </si>
  <si>
    <t>1008020000022798</t>
  </si>
  <si>
    <t>100810080722072203149</t>
  </si>
  <si>
    <t>XT070148</t>
  </si>
  <si>
    <t>Xuất trả hàng NCC do hàng hoá kém chất lượng  - Cửa hàng Orchard Garden - T07.22 (C22TVP29)</t>
  </si>
  <si>
    <t>23860</t>
  </si>
  <si>
    <t>1014020000022802</t>
  </si>
  <si>
    <t>101410140722072203425</t>
  </si>
  <si>
    <t>23965</t>
  </si>
  <si>
    <t>1004020000022781</t>
  </si>
  <si>
    <t>100410040722072203539</t>
  </si>
  <si>
    <t>23967</t>
  </si>
  <si>
    <t>1007020000022792</t>
  </si>
  <si>
    <t>100710070722072203447</t>
  </si>
  <si>
    <t>23968</t>
  </si>
  <si>
    <t>1003020000022779</t>
  </si>
  <si>
    <t>100310030722072203550</t>
  </si>
  <si>
    <t>24222</t>
  </si>
  <si>
    <t>Mua hàng: hàng hóa các loại</t>
  </si>
  <si>
    <t>1001020000022775</t>
  </si>
  <si>
    <t>100110010722072203882</t>
  </si>
  <si>
    <t>24378</t>
  </si>
  <si>
    <t>1018020000024718</t>
  </si>
  <si>
    <t>101810180722072204820</t>
  </si>
  <si>
    <t>24400</t>
  </si>
  <si>
    <t>1006020000024554</t>
  </si>
  <si>
    <t>100610060722072205220</t>
  </si>
  <si>
    <t>25834</t>
  </si>
  <si>
    <t>1017020000025385</t>
  </si>
  <si>
    <t>101710170722072206276</t>
  </si>
  <si>
    <t>25835</t>
  </si>
  <si>
    <t>1004020000025364</t>
  </si>
  <si>
    <t>100410040722072206263</t>
  </si>
  <si>
    <t>25836</t>
  </si>
  <si>
    <t>1012020000025378</t>
  </si>
  <si>
    <t>101210120722072206123</t>
  </si>
  <si>
    <t>25965</t>
  </si>
  <si>
    <t>1002020000026888</t>
  </si>
  <si>
    <t>100210020722072207671</t>
  </si>
  <si>
    <t>26075</t>
  </si>
  <si>
    <t>1018020000027154</t>
  </si>
  <si>
    <t>101810180722072208085</t>
  </si>
  <si>
    <t>26124</t>
  </si>
  <si>
    <t>1008020000027436</t>
  </si>
  <si>
    <t>100810080722072208624</t>
  </si>
  <si>
    <t>26958</t>
  </si>
  <si>
    <t>1020020000028512</t>
  </si>
  <si>
    <t>102010200722072209273</t>
  </si>
  <si>
    <t>27064</t>
  </si>
  <si>
    <t>1003020000028491</t>
  </si>
  <si>
    <t>100310030722072209087</t>
  </si>
  <si>
    <t>27282</t>
  </si>
  <si>
    <t>1009020000029573</t>
  </si>
  <si>
    <t>100910090722072210473</t>
  </si>
  <si>
    <t>27285</t>
  </si>
  <si>
    <t>9001020000028047</t>
  </si>
  <si>
    <t>9001AA0722072210125</t>
  </si>
  <si>
    <t>27410</t>
  </si>
  <si>
    <t>1006020000029878</t>
  </si>
  <si>
    <t>100610060722072210949</t>
  </si>
  <si>
    <t>27454</t>
  </si>
  <si>
    <t>1012020000031076</t>
  </si>
  <si>
    <t>101210120722072211777</t>
  </si>
  <si>
    <t>27455</t>
  </si>
  <si>
    <t>1004020000031075</t>
  </si>
  <si>
    <t>100410040722072212358</t>
  </si>
  <si>
    <t>28701</t>
  </si>
  <si>
    <t>1017020000031975</t>
  </si>
  <si>
    <t>101710170722072212632</t>
  </si>
  <si>
    <t>28729</t>
  </si>
  <si>
    <t>1001020000031970</t>
  </si>
  <si>
    <t>100110010722072212765</t>
  </si>
  <si>
    <t>28845</t>
  </si>
  <si>
    <t>1012020000031972</t>
  </si>
  <si>
    <t>101210120722072212869</t>
  </si>
  <si>
    <t>28968</t>
  </si>
  <si>
    <t>1008020000031971</t>
  </si>
  <si>
    <t>100810080822082200398</t>
  </si>
  <si>
    <t>28969</t>
  </si>
  <si>
    <t>1006020000032458</t>
  </si>
  <si>
    <t>100610060822082200866</t>
  </si>
  <si>
    <t>28971</t>
  </si>
  <si>
    <t>1007020000031973</t>
  </si>
  <si>
    <t>100710070822082200485</t>
  </si>
  <si>
    <t>28982</t>
  </si>
  <si>
    <t>1014020000031974</t>
  </si>
  <si>
    <t>101410140822082200570</t>
  </si>
  <si>
    <t>29061</t>
  </si>
  <si>
    <t>29064</t>
  </si>
  <si>
    <t>1022020000033176</t>
  </si>
  <si>
    <t>102210220822082201100</t>
  </si>
  <si>
    <t>29209</t>
  </si>
  <si>
    <t>1024020000033175</t>
  </si>
  <si>
    <t>102410240822082202139</t>
  </si>
  <si>
    <t>29370</t>
  </si>
  <si>
    <t>9001020000034614</t>
  </si>
  <si>
    <t>900190010822082201956</t>
  </si>
  <si>
    <t>29479</t>
  </si>
  <si>
    <t>1003020000035174</t>
  </si>
  <si>
    <t>100310030822082204150</t>
  </si>
  <si>
    <t>29480</t>
  </si>
  <si>
    <t>1007020000035182</t>
  </si>
  <si>
    <t>100710070822082203226</t>
  </si>
  <si>
    <t>29482</t>
  </si>
  <si>
    <t>1022020000035219</t>
  </si>
  <si>
    <t>102210220822082203356</t>
  </si>
  <si>
    <t>29484</t>
  </si>
  <si>
    <t>1017020000035209</t>
  </si>
  <si>
    <t>101710170822082203215</t>
  </si>
  <si>
    <t>29485</t>
  </si>
  <si>
    <t>1004020000035179</t>
  </si>
  <si>
    <t>100410040822082203257</t>
  </si>
  <si>
    <t>29486</t>
  </si>
  <si>
    <t>1024020000035220</t>
  </si>
  <si>
    <t>102410240822082203321</t>
  </si>
  <si>
    <t>29488</t>
  </si>
  <si>
    <t>1001020000035169</t>
  </si>
  <si>
    <t>100110010822082203322</t>
  </si>
  <si>
    <t>29491</t>
  </si>
  <si>
    <t>1014020000035202</t>
  </si>
  <si>
    <t>101410140822082203424</t>
  </si>
  <si>
    <t>29575</t>
  </si>
  <si>
    <t>9001020000036975</t>
  </si>
  <si>
    <t>900190010822082205044</t>
  </si>
  <si>
    <t>Từ ngày 01/01/2022 đến ngày 16/09/2022</t>
  </si>
  <si>
    <t>1024020000038820</t>
  </si>
  <si>
    <t>102410240822082205917</t>
  </si>
  <si>
    <t>1023020000038822</t>
  </si>
  <si>
    <t>102310230822082206574</t>
  </si>
  <si>
    <t>1012020000038817</t>
  </si>
  <si>
    <t>101210120822082205823</t>
  </si>
  <si>
    <t>1008020000038815</t>
  </si>
  <si>
    <t>100810080822082206199</t>
  </si>
  <si>
    <t>1003020000039771</t>
  </si>
  <si>
    <t>100310030822082207840</t>
  </si>
  <si>
    <t>1006020000039775</t>
  </si>
  <si>
    <t>100610060822082207720</t>
  </si>
  <si>
    <t>1007020000039778</t>
  </si>
  <si>
    <t>100710070822082208417</t>
  </si>
  <si>
    <t>1004020000039806</t>
  </si>
  <si>
    <t>100410040822082208060</t>
  </si>
  <si>
    <t>1023020000039817</t>
  </si>
  <si>
    <t>102310230822082209125</t>
  </si>
  <si>
    <t>1012020000041479</t>
  </si>
  <si>
    <t>101210120822082209700</t>
  </si>
  <si>
    <t>1008020000041478</t>
  </si>
  <si>
    <t>100810080822082211720</t>
  </si>
  <si>
    <t>1005020000044448</t>
  </si>
  <si>
    <t>100510050822082211674</t>
  </si>
  <si>
    <t>1012020000044458</t>
  </si>
  <si>
    <t>101210120822082211690</t>
  </si>
  <si>
    <t>1002020000045094</t>
  </si>
  <si>
    <t>100210020822082212922</t>
  </si>
  <si>
    <t>1017020000045099</t>
  </si>
  <si>
    <t>101710170822082212483</t>
  </si>
  <si>
    <t>1004020000045095</t>
  </si>
  <si>
    <t>100410040822082212270</t>
  </si>
  <si>
    <t>1003020000048126</t>
  </si>
  <si>
    <t>100310030822082214445</t>
  </si>
  <si>
    <t>1011020000048149</t>
  </si>
  <si>
    <t>101110110822082214437</t>
  </si>
  <si>
    <t>1004020000049180</t>
  </si>
  <si>
    <t>100410040822082215714</t>
  </si>
  <si>
    <t>1005020000049181</t>
  </si>
  <si>
    <t>100510050822082215967</t>
  </si>
  <si>
    <t>1009020000049183</t>
  </si>
  <si>
    <t>100910090922092201000</t>
  </si>
  <si>
    <t>1008020000049182</t>
  </si>
  <si>
    <t>100810080922092200685</t>
  </si>
  <si>
    <t>1004020000052232</t>
  </si>
  <si>
    <t>100410040922092200435</t>
  </si>
  <si>
    <t>1006020000053176</t>
  </si>
  <si>
    <t>100610060922092202181</t>
  </si>
  <si>
    <t>1009020000053185</t>
  </si>
  <si>
    <t>100910090922092202545</t>
  </si>
  <si>
    <t>1011020000053188</t>
  </si>
  <si>
    <t>101110110922092202241</t>
  </si>
  <si>
    <t>1018020000053312</t>
  </si>
  <si>
    <t>101810180922092202133</t>
  </si>
  <si>
    <t>1020020000053448</t>
  </si>
  <si>
    <t>102010200922092202631</t>
  </si>
  <si>
    <t>Từ ngày 01/01/2022 đến ngày 24/10/2022</t>
  </si>
  <si>
    <t>1008020000061394</t>
  </si>
  <si>
    <t>100810080922092211008</t>
  </si>
  <si>
    <t>XT090070</t>
  </si>
  <si>
    <t>Xuất trả hàng NCC do hàng hoá kém chất lượng_T09.2022 Hóa đơn số 687 Ngày 30/09/2022</t>
  </si>
  <si>
    <t>9001020000061106</t>
  </si>
  <si>
    <t>900190010922092210099</t>
  </si>
  <si>
    <t>XT090041</t>
  </si>
  <si>
    <t>Xuất trả hàng NCC do hàng hoá kém chất lượng_T09.2022 Hóa đơn số 616 Ngày 27/09/2022</t>
  </si>
  <si>
    <t>1003020000061455</t>
  </si>
  <si>
    <t>100310030922092210171</t>
  </si>
  <si>
    <t>1020020000062101</t>
  </si>
  <si>
    <t>102010200922092210979</t>
  </si>
  <si>
    <t>1024020000062221</t>
  </si>
  <si>
    <t>102410240922092212199</t>
  </si>
  <si>
    <t>1001020000062720</t>
  </si>
  <si>
    <t>100110010922092211502</t>
  </si>
  <si>
    <t>1002020000062740</t>
  </si>
  <si>
    <t>100210020922092212542</t>
  </si>
  <si>
    <t>9001020000062981</t>
  </si>
  <si>
    <t>900190010922092211860</t>
  </si>
  <si>
    <t>Ngày…18.....tháng…11.....năm....2022</t>
  </si>
  <si>
    <t>BẢNG KÊ HÓA ĐƠN, CHỨNG TỪ HÀNG HÓA, DỊCH VỤ BÁN RA (MẪU QUẢN TRỊ)</t>
  </si>
  <si>
    <t>Năm 2022</t>
  </si>
  <si>
    <t>Ngày hóa đơn</t>
  </si>
  <si>
    <t>Số hóa đơn</t>
  </si>
  <si>
    <t>Ký hiệu HĐ</t>
  </si>
  <si>
    <t>Doanh số bán chưa có thuế GTGT</t>
  </si>
  <si>
    <t>Thuế suất</t>
  </si>
  <si>
    <t>Thuế GTGT</t>
  </si>
  <si>
    <t>00005437</t>
  </si>
  <si>
    <t>1C22TNT</t>
  </si>
  <si>
    <t>Bán hàng Công Ty Cổ Phần Dịch Vụ Thương Mại Tổng Hợp Nova Commerce theo hóa đơn 00005437</t>
  </si>
  <si>
    <t>8%</t>
  </si>
  <si>
    <t>00005438</t>
  </si>
  <si>
    <t>Bán hàng Công Ty Cổ Phần Dịch Vụ Thương Mại Tổng Hợp Nova Commerce theo hóa đơn 00005438</t>
  </si>
  <si>
    <t>00005558</t>
  </si>
  <si>
    <t>Bán hàng Công Ty Cổ Phần Dịch Vụ Thương Mại Tổng Hợp Nova Commerce theo hóa đơn 00005558</t>
  </si>
  <si>
    <t>00006205</t>
  </si>
  <si>
    <t>Bán hàng Công Ty Cổ Phần Dịch Vụ Thương Mại Tổng Hợp Nova Commerce theo hóa đơn 00006205</t>
  </si>
  <si>
    <t>00007306</t>
  </si>
  <si>
    <t>Bán hàng Công Ty Cổ Phần Dịch Vụ Thương Mại Tổng Hợp Nova Commerce theo hóa đơn 00007306</t>
  </si>
  <si>
    <t>00007437</t>
  </si>
  <si>
    <t>Bán hàng Công Ty Cổ Phần Dịch Vụ Thương Mại Tổng Hợp Nova Commerce theo hóa đơn 00007437</t>
  </si>
  <si>
    <t>00007443</t>
  </si>
  <si>
    <t>Bán hàng Công Ty Cổ Phần Dịch Vụ Thương Mại Tổng Hợp Nova Commerce theo hóa đơn 00007443</t>
  </si>
  <si>
    <t>00008127</t>
  </si>
  <si>
    <t>Bán hàng Công Ty Cổ Phần Dịch Vụ Thương Mại Tổng Hợp Nova Commerce theo hóa đơn 00008127</t>
  </si>
  <si>
    <t>00008128</t>
  </si>
  <si>
    <t>Bán hàng Công Ty Cổ Phần Dịch Vụ Thương Mại Tổng Hợp Nova Commerce theo hóa đơn 00008128</t>
  </si>
  <si>
    <t>00010533</t>
  </si>
  <si>
    <t>Bán hàng Công Ty Cổ Phần Dịch Vụ Thương Mại Tổng Hợp Nova Commerce theo hóa đơn 00010533</t>
  </si>
  <si>
    <t>00010979</t>
  </si>
  <si>
    <t>Bán hàng Công Ty Cổ Phần Dịch Vụ Thương Mại Tổng Hợp Nova Commerce theo hóa đơn 00010979</t>
  </si>
  <si>
    <t>00010982</t>
  </si>
  <si>
    <t>Bán hàng Công Ty Cổ Phần Dịch Vụ Thương Mại Tổng Hợp Nova Commerce theo hóa đơn 00010982</t>
  </si>
  <si>
    <t>00010986</t>
  </si>
  <si>
    <t>Bán hàng Công Ty Cổ Phần Dịch Vụ Thương Mại Tổng Hợp Nova Commerce theo hóa đơn 00010986</t>
  </si>
  <si>
    <t>00010999</t>
  </si>
  <si>
    <t>Bán hàng Công Ty Cổ Phần Dịch Vụ Thương Mại Tổng Hợp Nova Commerce theo hóa đơn 00010999</t>
  </si>
  <si>
    <t>00011004</t>
  </si>
  <si>
    <t>Bán hàng Công Ty Cổ Phần Dịch Vụ Thương Mại Tổng Hợp Nova Commerce theo hóa đơn 00011004</t>
  </si>
  <si>
    <t>00011005</t>
  </si>
  <si>
    <t>Bán hàng Công Ty Cổ Phần Dịch Vụ Thương Mại Tổng Hợp Nova Commerce theo hóa đơn 00011005</t>
  </si>
  <si>
    <t>00011006</t>
  </si>
  <si>
    <t>Bán hàng Công Ty Cổ Phần Dịch Vụ Thương Mại Tổng Hợp Nova Commerce theo hóa đơn 00011006</t>
  </si>
  <si>
    <t>00011007</t>
  </si>
  <si>
    <t>Bán hàng Công Ty Cổ Phần Dịch Vụ Thương Mại Tổng Hợp Nova Commerce theo hóa đơn 00011007</t>
  </si>
  <si>
    <t>00011659</t>
  </si>
  <si>
    <t>Bán hàng Công Ty Cổ Phần Dịch Vụ Thương Mại Tổng Hợp Nova Commerce theo hóa đơn 00011659</t>
  </si>
  <si>
    <t>00011688</t>
  </si>
  <si>
    <t>Bán hàng Công Ty Cổ Phần Dịch Vụ Thương Mại Tổng Hợp Nova Commerce theo hóa đơn 00011688</t>
  </si>
  <si>
    <t>00011949</t>
  </si>
  <si>
    <t>Bán hàng Công Ty Cổ Phần Dịch Vụ Thương Mại Tổng Hợp Nova Commerce theo hóa đơn 00011949</t>
  </si>
  <si>
    <t>00012136</t>
  </si>
  <si>
    <t>Bán hàng Công Ty Cổ Phần Dịch Vụ Thương Mại Tổng Hợp Nova Commerce theo hóa đơn 00012136</t>
  </si>
  <si>
    <t>00012396</t>
  </si>
  <si>
    <t>Bán hàng Công Ty Cổ Phần Dịch Vụ Thương Mại Tổng Hợp Nova Commerce theo hóa đơn 00012396</t>
  </si>
  <si>
    <t>00012451</t>
  </si>
  <si>
    <t>Bán hàng Công Ty Cổ Phần Dịch Vụ Thương Mại Tổng Hợp Nova Commerce theo hóa đơn 00012451</t>
  </si>
  <si>
    <t>00013110</t>
  </si>
  <si>
    <t>Bán hàng Công Ty Cổ Phần Dịch Vụ Thương Mại Tổng Hợp Nova Commerce theo hóa đơn 00013110</t>
  </si>
  <si>
    <t>00013113</t>
  </si>
  <si>
    <t>Bán hàng Công Ty Cổ Phần Dịch Vụ Thương Mại Tổng Hợp Nova Commerce theo hóa đơn 00013113</t>
  </si>
  <si>
    <t>00013115</t>
  </si>
  <si>
    <t>Bán hàng Công Ty Cổ Phần Dịch Vụ Thương Mại Tổng Hợp Nova Commerce theo hóa đơn 00013115</t>
  </si>
  <si>
    <t>00013130</t>
  </si>
  <si>
    <t>Bán hàng Công Ty Cổ Phần Dịch Vụ Thương Mại Tổng Hợp Nova Commerce theo hóa đơn 00013130</t>
  </si>
  <si>
    <t>00013430</t>
  </si>
  <si>
    <t>Bán hàng CÔNG TY CỔ PHẦN DỊCH VỤ THƯƠNG MẠI TỔNG HỢP NOVA COMMERCE theo hóa đơn 00013430</t>
  </si>
  <si>
    <t>00013433</t>
  </si>
  <si>
    <t>Bán hàng CÔNG TY CỔ PHẦN DỊCH VỤ THƯƠNG MẠI TỔNG HỢP NOVA COMMERCE theo hóa đơn 00013433</t>
  </si>
  <si>
    <t>00013695</t>
  </si>
  <si>
    <t>Bán hàng CÔNG TY CỔ PHẦN DỊCH VỤ THƯƠNG MẠI TỔNG HỢP NOVA COMMERCE theo hóa đơn 00013695</t>
  </si>
  <si>
    <t>00013722</t>
  </si>
  <si>
    <t>Bán hàng CÔNG TY CỔ PHẦN DỊCH VỤ THƯƠNG MẠI TỔNG HỢP NOVA COMMERCE theo hóa đơn 00013722</t>
  </si>
  <si>
    <t>00013723</t>
  </si>
  <si>
    <t>Bán hàng CÔNG TY CỔ PHẦN DỊCH VỤ THƯƠNG MẠI TỔNG HỢP NOVA COMMERCE theo hóa đơn 00013723</t>
  </si>
  <si>
    <t>00013724</t>
  </si>
  <si>
    <t>Bán hàng CÔNG TY CỔ PHẦN DỊCH VỤ THƯƠNG MẠI TỔNG HỢP NOVA COMMERCE theo hóa đơn 00013724</t>
  </si>
  <si>
    <t>00013795</t>
  </si>
  <si>
    <t>Bán hàng CÔNG TY CỔ PHẦN DỊCH VỤ THƯƠNG MẠI TỔNG HỢP NOVA COMMERCE theo hóa đơn 00013795</t>
  </si>
  <si>
    <t>00014119</t>
  </si>
  <si>
    <t>Bán hàng CÔNG TY CỔ PHẦN DỊCH VỤ THƯƠNG MẠI TỔNG HỢP NOVA COMMERCE theo hóa đơn 00014119</t>
  </si>
  <si>
    <t>00014120</t>
  </si>
  <si>
    <t>Bán hàng CÔNG TY CỔ PHẦN DỊCH VỤ THƯƠNG MẠI TỔNG HỢP NOVA COMMERCE theo hóa đơn 00014120</t>
  </si>
  <si>
    <t>00014421</t>
  </si>
  <si>
    <t>Bán hàng CÔNG TY CỔ PHẦN DỊCH VỤ THƯƠNG MẠI TỔNG HỢP NOVA COMMERCE theo hóa đơn 00014421</t>
  </si>
  <si>
    <t>00014752</t>
  </si>
  <si>
    <t>Bán hàng CÔNG TY CỔ PHẦN DỊCH VỤ THƯƠNG MẠI TỔNG HỢP NOVA COMMERCE theo hóa đơn 00014752</t>
  </si>
  <si>
    <t>00014779</t>
  </si>
  <si>
    <t>Bán hàng CÔNG TY CỔ PHẦN DỊCH VỤ THƯƠNG MẠI TỔNG HỢP NOVA COMMERCE theo hóa đơn 00014779</t>
  </si>
  <si>
    <t>00015157</t>
  </si>
  <si>
    <t>Bán hàng CÔNG TY CỔ PHẦN DỊCH VỤ THƯƠNG MẠI TỔNG HỢP NOVA COMMERCE theo hóa đơn 00015157</t>
  </si>
  <si>
    <t>00015171</t>
  </si>
  <si>
    <t>Bán hàng CÔNG TY CỔ PHẦN DỊCH VỤ THƯƠNG MẠI TỔNG HỢP NOVA COMMERCE theo hóa đơn 00015171</t>
  </si>
  <si>
    <t>00015236</t>
  </si>
  <si>
    <t>Bán hàng CÔNG TY CỔ PHẦN DỊCH VỤ THƯƠNG MẠI TỔNG HỢP NOVA COMMERCE theo hóa đơn 00015236</t>
  </si>
  <si>
    <t>00016294</t>
  </si>
  <si>
    <t>Bán hàng CÔNG TY CỔ PHẦN DỊCH VỤ THƯƠNG MẠI TỔNG HỢP NOVA COMMERCE theo hóa đơn 00016294</t>
  </si>
  <si>
    <t>00016301</t>
  </si>
  <si>
    <t>Bán hàng CÔNG TY CỔ PHẦN DỊCH VỤ THƯƠNG MẠI TỔNG HỢP NOVA COMMERCE theo hóa đơn 00016301</t>
  </si>
  <si>
    <t>00016555</t>
  </si>
  <si>
    <t>Bán hàng CÔNG TY CỔ PHẦN DỊCH VỤ THƯƠNG MẠI TỔNG HỢP NOVA COMMERCE theo hóa đơn 00016555</t>
  </si>
  <si>
    <t>00016967</t>
  </si>
  <si>
    <t>Bán hàng CÔNG TY CỔ PHẦN DỊCH VỤ THƯƠNG MẠI TỔNG HỢP NOVA COMMERCE theo hóa đơn 00016967</t>
  </si>
  <si>
    <t>00017594</t>
  </si>
  <si>
    <t>Bán hàng CÔNG TY CỔ PHẦN DỊCH VỤ THƯƠNG MẠI TỔNG HỢP NOVA COMMERCE theo hóa đơn 00017594</t>
  </si>
  <si>
    <t>00017622</t>
  </si>
  <si>
    <t>Bán hàng CÔNG TY CỔ PHẦN DỊCH VỤ THƯƠNG MẠI TỔNG HỢP NOVA COMMERCE theo hóa đơn 00017622</t>
  </si>
  <si>
    <t>00017646</t>
  </si>
  <si>
    <t>Bán hàng CÔNG TY CỔ PHẦN DỊCH VỤ THƯƠNG MẠI TỔNG HỢP NOVA COMMERCE theo hóa đơn 00017646</t>
  </si>
  <si>
    <t>00017648</t>
  </si>
  <si>
    <t>Bán hàng CÔNG TY CỔ PHẦN DỊCH VỤ THƯƠNG MẠI TỔNG HỢP NOVA COMMERCE theo hóa đơn 00017648</t>
  </si>
  <si>
    <t>00017653</t>
  </si>
  <si>
    <t>Bán hàng CÔNG TY CỔ PHẦN DỊCH VỤ THƯƠNG MẠI TỔNG HỢP NOVA COMMERCE theo hóa đơn 00017653</t>
  </si>
  <si>
    <t>00017680</t>
  </si>
  <si>
    <t>Bán hàng CÔNG TY CỔ PHẦN DỊCH VỤ THƯƠNG MẠI TỔNG HỢP NOVA COMMERCE theo hóa đơn 00017680</t>
  </si>
  <si>
    <t>00017714</t>
  </si>
  <si>
    <t>Bán hàng CÔNG TY CỔ PHẦN DỊCH VỤ THƯƠNG MẠI TỔNG HỢP NOVA COMMERCE theo hóa đơn 00017714</t>
  </si>
  <si>
    <t>00018078</t>
  </si>
  <si>
    <t>Bán hàng CÔNG TY CỔ PHẦN DỊCH VỤ THƯƠNG MẠI TỔNG HỢP NOVA COMMERCE theo hóa đơn 00018078</t>
  </si>
  <si>
    <t>00018113</t>
  </si>
  <si>
    <t>Bán hàng CÔNG TY CỔ PHẦN DỊCH VỤ THƯƠNG MẠI TỔNG HỢP NOVA COMMERCE theo hóa đơn 00018113</t>
  </si>
  <si>
    <t>00018135</t>
  </si>
  <si>
    <t>Bán hàng CÔNG TY CỔ PHẦN DỊCH VỤ THƯƠNG MẠI TỔNG HỢP NOVA COMMERCE theo hóa đơn 00018135</t>
  </si>
  <si>
    <t>00018163</t>
  </si>
  <si>
    <t>Bán hàng CÔNG TY CỔ PHẦN DỊCH VỤ THƯƠNG MẠI TỔNG HỢP NOVA COMMERCE theo hóa đơn 00018163</t>
  </si>
  <si>
    <t>00018330</t>
  </si>
  <si>
    <t>Bán hàng CÔNG TY CỔ PHẦN DỊCH VỤ THƯƠNG MẠI TỔNG HỢP NOVA COMMERCE theo hóa đơn 00018330</t>
  </si>
  <si>
    <t>00018673</t>
  </si>
  <si>
    <t>Bán hàng CÔNG TY CỔ PHẦN DỊCH VỤ THƯƠNG MẠI TỔNG HỢP NOVA COMMERCE theo hóa đơn 00018673</t>
  </si>
  <si>
    <t>00018723</t>
  </si>
  <si>
    <t>Bán hàng CÔNG TY CỔ PHẦN DỊCH VỤ THƯƠNG MẠI TỔNG HỢP NOVA COMMERCE theo hóa đơn 00018723</t>
  </si>
  <si>
    <t>00018752</t>
  </si>
  <si>
    <t>Bán hàng CÔNG TY CỔ PHẦN DỊCH VỤ THƯƠNG MẠI TỔNG HỢP NOVA COMMERCE theo hóa đơn 00018752</t>
  </si>
  <si>
    <t>00019033</t>
  </si>
  <si>
    <t>Bán hàng CÔNG TY CỔ PHẦN DỊCH VỤ THƯƠNG MẠI TỔNG HỢP NOVA COMMERCE theo hóa đơn 00019033</t>
  </si>
  <si>
    <t>00019072</t>
  </si>
  <si>
    <t>Bán hàng CÔNG TY CỔ PHẦN DỊCH VỤ THƯƠNG MẠI TỔNG HỢP NOVA COMMERCE theo hóa đơn 00019072</t>
  </si>
  <si>
    <t>00020391</t>
  </si>
  <si>
    <t>Bán hàng CÔNG TY CỔ PHẦN DỊCH VỤ THƯƠNG MẠI TỔNG HỢP NOVA COMMERCE theo hóa đơn 00020391</t>
  </si>
  <si>
    <t>00020404</t>
  </si>
  <si>
    <t>Bán hàng CÔNG TY CỔ PHẦN DỊCH VỤ THƯƠNG MẠI TỔNG HỢP NOVA COMMERCE theo hóa đơn 00020404</t>
  </si>
  <si>
    <t>00020609</t>
  </si>
  <si>
    <t>Bán hàng CÔNG TY CỔ PHẦN DỊCH VỤ THƯƠNG MẠI TỔNG HỢP NOVA COMMERCE theo hóa đơn 00020609</t>
  </si>
  <si>
    <t>00020611</t>
  </si>
  <si>
    <t>Bán hàng CÔNG TY CỔ PHẦN DỊCH VỤ THƯƠNG MẠI TỔNG HỢP NOVA COMMERCE theo hóa đơn 00020611</t>
  </si>
  <si>
    <t>00021032</t>
  </si>
  <si>
    <t>Bán hàng CÔNG TY CỔ PHẦN DỊCH VỤ THƯƠNG MẠI TỔNG HỢP NOVA COMMERCE theo hóa đơn 00021032</t>
  </si>
  <si>
    <t>00021129</t>
  </si>
  <si>
    <t>Kho Bán LakeView</t>
  </si>
  <si>
    <t>00021135</t>
  </si>
  <si>
    <t>Bán hàng CÔNG TY CỔ PHẦN DỊCH VỤ THƯƠNG MẠI TỔNG HỢP NOVA COMMERCE theo hóa đơn 00021135</t>
  </si>
  <si>
    <t>00021547</t>
  </si>
  <si>
    <t>Bán hàng CÔNG TY CỔ PHẦN DỊCH VỤ THƯƠNG MẠI TỔNG HỢP NOVA COMMERCE theo hóa đơn 00021547</t>
  </si>
  <si>
    <t>00021725</t>
  </si>
  <si>
    <t>Bán hàng CÔNG TY CỔ PHẦN DỊCH VỤ THƯƠNG MẠI TỔNG HỢP NOVA COMMERCE theo hóa đơn 00021725</t>
  </si>
  <si>
    <t>00022089</t>
  </si>
  <si>
    <t>Bán hàng Nova Botanica theo hóa đơn 00022089</t>
  </si>
  <si>
    <t>00022090</t>
  </si>
  <si>
    <t>Bán hàng Nova Orchard Garden theo hóa đơn 00022090</t>
  </si>
  <si>
    <t>00022093</t>
  </si>
  <si>
    <t>Bán hàng CÔNG TY CỔ PHẦN DỊCH VỤ THƯƠNG MẠI TỔNG HỢP NOVA COMMERCE theo hóa đơn 00022093</t>
  </si>
  <si>
    <t>00022094</t>
  </si>
  <si>
    <t>Bán hàng CÔNG TY CỔ PHẦN DỊCH VỤ THƯƠNG MẠI TỔNG HỢP NOVA COMMERCE theo hóa đơn 00022094</t>
  </si>
  <si>
    <t>00022095</t>
  </si>
  <si>
    <t>Bán hàng CÔNG TY CỔ PHẦN DỊCH VỤ THƯƠNG MẠI TỔNG HỢP NOVA COMMERCE theo hóa đơn 00022095</t>
  </si>
  <si>
    <t>00022096</t>
  </si>
  <si>
    <t>Bán hàng Nova Homyland 3 theo hóa đơn 00022096</t>
  </si>
  <si>
    <t>00022106</t>
  </si>
  <si>
    <t>Bán hàng Nova Sunrise theo hóa đơn 00022106</t>
  </si>
  <si>
    <t>00022387</t>
  </si>
  <si>
    <t>Bán hàng CÔNG TY CỔ PHẦN DỊCH VỤ THƯƠNG MẠI TỔNG HỢP NOVA COMMERCE theo hóa đơn 00022387</t>
  </si>
  <si>
    <t>00022394</t>
  </si>
  <si>
    <t>Bán hàng Kho Bán LakeView theo hóa đơn 00022394</t>
  </si>
  <si>
    <t>00023817</t>
  </si>
  <si>
    <t>Bán hàng Kho bán nova Soho theo hóa đơn 00023817</t>
  </si>
  <si>
    <t>00023859</t>
  </si>
  <si>
    <t>QUẬN 4</t>
  </si>
  <si>
    <t>00023860</t>
  </si>
  <si>
    <t>Bán hàng Kho Bán Nguyễn Trãi theo hóa đơn 00023860</t>
  </si>
  <si>
    <t>00023965</t>
  </si>
  <si>
    <t>Bán hàng Kho Bán LakeView theo hóa đơn 00023965</t>
  </si>
  <si>
    <t>00023966</t>
  </si>
  <si>
    <t>Bán hàng Kho Bán Linh Đông theo hóa đơn 00023966</t>
  </si>
  <si>
    <t>00023967</t>
  </si>
  <si>
    <t>Bán hàng Kho bán Nova Orchard Garden theo hóa đơn 00023967</t>
  </si>
  <si>
    <t>00023968</t>
  </si>
  <si>
    <t>Bán hàng Kho bán Nova Botanica theo hóa đơn 00023968</t>
  </si>
  <si>
    <t>00024222</t>
  </si>
  <si>
    <t>Bán hàng Nova Kho Bán 65 Nguyễn Du theo hóa đơn 00024222</t>
  </si>
  <si>
    <t>00024378</t>
  </si>
  <si>
    <t>Bán hàng Nova Kho Bán Linh Đông theo hóa đơn 00024378</t>
  </si>
  <si>
    <t>00024400</t>
  </si>
  <si>
    <t>Bán hàng Nova Lý Thái Tổ theo hóa đơn 00024400</t>
  </si>
  <si>
    <t>00025834</t>
  </si>
  <si>
    <t>Bán hàng Nova Homyland 3 theo hóa đơn 00025834</t>
  </si>
  <si>
    <t>00025835</t>
  </si>
  <si>
    <t>Bán hàng Nova Kho Bán LakeView theo hóa đơn 00025835</t>
  </si>
  <si>
    <t>00025836</t>
  </si>
  <si>
    <t>Bán hàng Nova D5 theo hóa đơn 00025836</t>
  </si>
  <si>
    <t>00025965</t>
  </si>
  <si>
    <t>Bán hàng Nova Sunrise theo hóa đơn 00025965</t>
  </si>
  <si>
    <t>00026075</t>
  </si>
  <si>
    <t>Bán hàng Nova Kho Bán Linh Đông theo hóa đơn 00026075</t>
  </si>
  <si>
    <t>00026124</t>
  </si>
  <si>
    <t>Bán hàng Nova Kho bán RiverGate Residance theo hóa đơn 00026124</t>
  </si>
  <si>
    <t>00026958</t>
  </si>
  <si>
    <t>Bán hàng CÔNG TY CỔ PHẦN DỊCH VỤ THƯƠNG MẠI TỔNG HỢP NOVA COMMERCE theo hóa đơn 00026958</t>
  </si>
  <si>
    <t>00027062</t>
  </si>
  <si>
    <t>Bán hàng CÔNG TY CỔ PHẦN DỊCH VỤ THƯƠNG MẠI TỔNG HỢP NOVA COMMERCE theo hóa đơn 00027062</t>
  </si>
  <si>
    <t>00027064</t>
  </si>
  <si>
    <t>Bán hàng Nova Kho bán Botanica theo hóa đơn 00027064</t>
  </si>
  <si>
    <t>00027282</t>
  </si>
  <si>
    <t>Bán hàng Nova Kho bán Soho theo hóa đơn 00027282</t>
  </si>
  <si>
    <t>00027285</t>
  </si>
  <si>
    <t>đơn khai trương ck 10% + ck cố định 5% + 10% km gà</t>
  </si>
  <si>
    <t>00027357</t>
  </si>
  <si>
    <t>Bán hàng Nova Rich Start theo hóa đơn 00027357</t>
  </si>
  <si>
    <t>00027410</t>
  </si>
  <si>
    <t>Bán hàng Nova Lý Thái Tổ theo hóa đơn 00027410</t>
  </si>
  <si>
    <t>00027454</t>
  </si>
  <si>
    <t>Bán hàng Nova D5 theo hóa đơn 00027454</t>
  </si>
  <si>
    <t>00027455</t>
  </si>
  <si>
    <t>Bán hàng Nova Kho Bán LakeView theo hóa đơn 00027455</t>
  </si>
  <si>
    <t>00028701</t>
  </si>
  <si>
    <t>Bán hàng Nova Homyland 3 theo hóa đơn 00028701</t>
  </si>
  <si>
    <t>00028729</t>
  </si>
  <si>
    <t>Bán hàng Nova Kho Bán 65 Nguyễn Du theo hóa đơn 00028729</t>
  </si>
  <si>
    <t>00028845</t>
  </si>
  <si>
    <t>Bán hàng Nova D5 theo hóa đơn 00028845</t>
  </si>
  <si>
    <t>00028968</t>
  </si>
  <si>
    <t>Bán hàng Nova Kho bán RiverGate Residance theo hóa đơn 00028968</t>
  </si>
  <si>
    <t>00028969</t>
  </si>
  <si>
    <t>Bán hàng Nova Lý Thái Tổ theo hóa đơn 00028969</t>
  </si>
  <si>
    <t>00028971</t>
  </si>
  <si>
    <t>Bán hàng Nova Kho bán Orchard Garden theo hóa đơn 00028971</t>
  </si>
  <si>
    <t>00028982</t>
  </si>
  <si>
    <t>Bán hàng Nova Kho Bán Nguyễn Trãi theo hóa đơn 00028982</t>
  </si>
  <si>
    <t>00029061</t>
  </si>
  <si>
    <t>Bán hàng Nova Lý Thái Tổ theo hóa đơn 00029061</t>
  </si>
  <si>
    <t>00029064</t>
  </si>
  <si>
    <t>127 TĂNG NHƠN PHÚ, QUẬN 9</t>
  </si>
  <si>
    <t>00029209</t>
  </si>
  <si>
    <t>Bán hàng Nova Bình An theo hóa đơn 00029209</t>
  </si>
  <si>
    <t>00029370</t>
  </si>
  <si>
    <t>Bán hàng Nova Kho bán NovaMarket The Sun Avenue theo hóa đơn 00029370</t>
  </si>
  <si>
    <t>00029479</t>
  </si>
  <si>
    <t>Bán hàng Nova Kho bán Botanica theo hóa đơn 00029479</t>
  </si>
  <si>
    <t>00029480</t>
  </si>
  <si>
    <t>Bán hàng Nova Kho bán Orchard Garden theo hóa đơn 00029480</t>
  </si>
  <si>
    <t>00029482</t>
  </si>
  <si>
    <t>Bán hàng CÔNG TY CỔ PHẦN DỊCH VỤ THƯƠNG MẠI TỔNG HỢP NOVA COMMERCE theo hóa đơn 00029482</t>
  </si>
  <si>
    <t>00029484</t>
  </si>
  <si>
    <t>Bán hàng Nova Homyland 3 theo hóa đơn 00029484</t>
  </si>
  <si>
    <t>00029485</t>
  </si>
  <si>
    <t>Bán hàng Nova Kho Bán LakeView theo hóa đơn 00029485</t>
  </si>
  <si>
    <t>00029486</t>
  </si>
  <si>
    <t>Bán hàng Nova Bình An theo hóa đơn 00029486</t>
  </si>
  <si>
    <t>00029488</t>
  </si>
  <si>
    <t>Bán hàng CÔNG TY CỔ PHẦN DỊCH VỤ THƯƠNG MẠI TỔNG HỢP NOVA COMMERCE theo hóa đơn 00029488</t>
  </si>
  <si>
    <t>00029489</t>
  </si>
  <si>
    <t>Bán hàng Nova Kho bán Soho theo hóa đơn 00029489</t>
  </si>
  <si>
    <t>00029491</t>
  </si>
  <si>
    <t>Bán hàng Nova Kho Bán Nguyễn Trãi theo hóa đơn 00029491</t>
  </si>
  <si>
    <t>00029575</t>
  </si>
  <si>
    <t>Bán hàng CÔNG TY CỔ PHẦN DỊCH VỤ THƯƠNG MẠI TỔNG HỢP NOVA COMMERCE theo hóa đơn 00029575</t>
  </si>
  <si>
    <t>00029702</t>
  </si>
  <si>
    <t>Bán hàng Nova Bình An theo hóa đơn 00029702</t>
  </si>
  <si>
    <t>00029703</t>
  </si>
  <si>
    <t>Bán hàng CÔNG TY CỔ PHẦN DỊCH VỤ THƯƠNG MẠI TỔNG HỢP NOVA COMMERCE theo hóa đơn 00029703</t>
  </si>
  <si>
    <t>00029704</t>
  </si>
  <si>
    <t>Bán hàng CÔNG TY CỔ PHẦN DỊCH VỤ THƯƠNG MẠI TỔNG HỢP NOVA COMMERCE theo hóa đơn 00029704</t>
  </si>
  <si>
    <t>00029705</t>
  </si>
  <si>
    <t>Bán hàng CÔNG TY CỔ PHẦN DỊCH VỤ THƯƠNG MẠI TỔNG HỢP NOVA COMMERCE theo hóa đơn 00029705</t>
  </si>
  <si>
    <t>00031395</t>
  </si>
  <si>
    <t>Bán hàng CÔNG TY CỔ PHẦN DỊCH VỤ THƯƠNG MẠI TỔNG HỢP NOVA COMMERCE theo hóa đơn 00031395</t>
  </si>
  <si>
    <t>00031418</t>
  </si>
  <si>
    <t>Bán hàng CÔNG TY CỔ PHẦN DỊCH VỤ THƯƠNG MẠI TỔNG HỢP NOVA COMMERCE theo hóa đơn 00031418</t>
  </si>
  <si>
    <t>00031419</t>
  </si>
  <si>
    <t>Bán hàng CÔNG TY CỔ PHẦN DỊCH VỤ THƯƠNG MẠI TỔNG HỢP NOVA COMMERCE theo hóa đơn 00031419</t>
  </si>
  <si>
    <t>00031420</t>
  </si>
  <si>
    <t>Bán hàng CÔNG TY CỔ PHẦN DỊCH VỤ THƯƠNG MẠI TỔNG HỢP NOVA COMMERCE theo hóa đơn 00031420</t>
  </si>
  <si>
    <t>00031437</t>
  </si>
  <si>
    <t>Bán hàng CÔNG TY CỔ PHẦN DỊCH VỤ THƯƠNG MẠI TỔNG HỢP NOVA COMMERCE theo hóa đơn 00031437</t>
  </si>
  <si>
    <t>00031674</t>
  </si>
  <si>
    <t>Bán hàng CÔNG TY CỔ PHẦN DỊCH VỤ THƯƠNG MẠI TỔNG HỢP NOVA COMMERCE theo hóa đơn 00031674</t>
  </si>
  <si>
    <t>00031675</t>
  </si>
  <si>
    <t>Bán hàng CÔNG TY CỔ PHẦN DỊCH VỤ THƯƠNG MẠI TỔNG HỢP NOVA COMMERCE theo hóa đơn 00031675</t>
  </si>
  <si>
    <t>00034139</t>
  </si>
  <si>
    <t>Bán hàng CÔNG TY CỔ PHẦN DỊCH VỤ THƯƠNG MẠI TỔNG HỢP NOVA COMMERCE theo hóa đơn 00034139</t>
  </si>
  <si>
    <t>00034140</t>
  </si>
  <si>
    <t>Bán hàng CÔNG TY CỔ PHẦN DỊCH VỤ THƯƠNG MẠI TỔNG HỢP NOVA COMMERCE theo hóa đơn 00034140</t>
  </si>
  <si>
    <t>00034141</t>
  </si>
  <si>
    <t>Bán hàng CÔNG TY CỔ PHẦN DỊCH VỤ THƯƠNG MẠI TỔNG HỢP NOVA COMMERCE theo hóa đơn 00034141</t>
  </si>
  <si>
    <t>00034213</t>
  </si>
  <si>
    <t>Bán hàng CÔNG TY CỔ PHẦN DỊCH VỤ THƯƠNG MẠI TỔNG HỢP NOVA COMMERCE theo hóa đơn 00034213</t>
  </si>
  <si>
    <t>00034214</t>
  </si>
  <si>
    <t>Bán hàng CÔNG TY CỔ PHẦN DỊCH VỤ THƯƠNG MẠI TỔNG HỢP NOVA COMMERCE theo hóa đơn 00034214</t>
  </si>
  <si>
    <t>00034215</t>
  </si>
  <si>
    <t>Bán hàng CÔNG TY CỔ PHẦN DỊCH VỤ THƯƠNG MẠI TỔNG HỢP NOVA COMMERCE theo hóa đơn 00034215</t>
  </si>
  <si>
    <t/>
  </si>
  <si>
    <t>00034329</t>
  </si>
  <si>
    <t>Bán hàng CÔNG TY CỔ PHẦN DỊCH VỤ THƯƠNG MẠI TỔNG HỢP NOVA COMMERCE theo hóa đơn 00034329</t>
  </si>
  <si>
    <t>00036243</t>
  </si>
  <si>
    <t>Bán hàng CÔNG TY CỔ PHẦN DỊCH VỤ THƯƠNG MẠI TỔNG HỢP NOVA COMMERCE theo hóa đơn 00036243</t>
  </si>
  <si>
    <t>00036244</t>
  </si>
  <si>
    <t>Bán hàng CÔNG TY CỔ PHẦN DỊCH VỤ THƯƠNG MẠI TỔNG HỢP NOVA COMMERCE theo hóa đơn 00036244</t>
  </si>
  <si>
    <t>00036412</t>
  </si>
  <si>
    <t>Bán hàng CÔNG TY CỔ PHẦN DỊCH VỤ THƯƠNG MẠI TỔNG HỢP NOVA COMMERCE theo hóa đơn 00036412</t>
  </si>
  <si>
    <t>00036413</t>
  </si>
  <si>
    <t>Bán hàng CÔNG TY CỔ PHẦN DỊCH VỤ THƯƠNG MẠI TỔNG HỢP NOVA COMMERCE theo hóa đơn 00036413</t>
  </si>
  <si>
    <t>00036415</t>
  </si>
  <si>
    <t>Bán hàng CÔNG TY CỔ PHẦN DỊCH VỤ THƯƠNG MẠI TỔNG HỢP NOVA COMMERCE theo hóa đơn 00036415</t>
  </si>
  <si>
    <t>00036416</t>
  </si>
  <si>
    <t>Bán hàng CÔNG TY CỔ PHẦN DỊCH VỤ THƯƠNG MẠI TỔNG HỢP NOVA COMMERCE theo hóa đơn 00036416</t>
  </si>
  <si>
    <t>00036590</t>
  </si>
  <si>
    <t>Bán hàng CÔNG TY CỔ PHẦN DỊCH VỤ THƯƠNG MẠI TỔNG HỢP NOVA COMMERCE theo hóa đơn 00036414</t>
  </si>
  <si>
    <t>00037137</t>
  </si>
  <si>
    <t>Bán hàng Nova Kho Bán 65 Nguyễn Du theo hóa đơn 00037137</t>
  </si>
  <si>
    <t>00037160</t>
  </si>
  <si>
    <t>Bán hàng Nova Kho Bán LakeView theo hóa đơn 00037160</t>
  </si>
  <si>
    <t>00037173</t>
  </si>
  <si>
    <t>Bán hàng Nova Huỳnh Thiện Lộc theo hóa đơn 00037173</t>
  </si>
  <si>
    <t>00037251</t>
  </si>
  <si>
    <t>Bán hàng CÔNG TY CỔ PHẦN DỊCH VỤ THƯƠNG MẠI TỔNG HỢP NOVA COMMERCE theo hóa đơn 00037251</t>
  </si>
  <si>
    <t>00037252</t>
  </si>
  <si>
    <t>Bán hàng CÔNG TY CỔ PHẦN DỊCH VỤ THƯƠNG MẠI TỔNG HỢP NOVA COMMERCE theo hóa đơn 00037252</t>
  </si>
  <si>
    <t>00037253</t>
  </si>
  <si>
    <t>Bán hàng CÔNG TY CỔ PHẦN DỊCH VỤ THƯƠNG MẠI TỔNG HỢP NOVA COMMERCE theo hóa đơn 00037253</t>
  </si>
  <si>
    <t>00037254</t>
  </si>
  <si>
    <t>Bán hàng CÔNG TY CỔ PHẦN DỊCH VỤ THƯƠNG MẠI TỔNG HỢP NOVA COMMERCE theo hóa đơn 00037254</t>
  </si>
  <si>
    <t>00037255</t>
  </si>
  <si>
    <t>Bán hàng CÔNG TY CỔ PHẦN DỊCH VỤ THƯƠNG MẠI TỔNG HỢP NOVA COMMERCE theo hóa đơn 00037255</t>
  </si>
  <si>
    <t>00037280</t>
  </si>
  <si>
    <t>Bán hàng CÔNG TY CỔ PHẦN DỊCH VỤ THƯƠNG MẠI TỔNG HỢP NOVA COMMERCE theo hóa đơn 00037280</t>
  </si>
  <si>
    <t>00037326</t>
  </si>
  <si>
    <t>Bán hàng CÔNG TY CỔ PHẦN DỊCH VỤ THƯƠNG MẠI TỔNG HỢP NOVA COMMERCE theo hóa đơn 00037326</t>
  </si>
  <si>
    <t>00038440</t>
  </si>
  <si>
    <t>Bán hàng Nova Jamila Khang Điền theo hóa đơn 00038440</t>
  </si>
  <si>
    <t>00039084</t>
  </si>
  <si>
    <t>Bán hàng Nova Bình An theo hóa đơn 00039084</t>
  </si>
  <si>
    <t>00039893</t>
  </si>
  <si>
    <t>Bán hàng CÔNG TY CỔ PHẦN DỊCH VỤ THƯƠNG MẠI TỔNG HỢP NOVA COMMERCE theo hóa đơn 00039893</t>
  </si>
  <si>
    <t>00039898</t>
  </si>
  <si>
    <t>Bán hàng CÔNG TY CỔ PHẦN DỊCH VỤ THƯƠNG MẠI TỔNG HỢP NOVA COMMERCE theo hóa đơn 00039898</t>
  </si>
  <si>
    <t>00040106</t>
  </si>
  <si>
    <t>PO 1001020000056427</t>
  </si>
  <si>
    <t>00041359</t>
  </si>
  <si>
    <t>Bán hàng Nova Bình An theo hóa đơn 00041359</t>
  </si>
  <si>
    <t>00042301</t>
  </si>
  <si>
    <t>Bán hàng Nova Kho Bán LakeView theo hóa đơn 00042301</t>
  </si>
  <si>
    <t>00042307</t>
  </si>
  <si>
    <t>Bán hàng CÔNG TY CỔ PHẦN DỊCH VỤ THƯƠNG MẠI TỔNG HỢP NOVA COMMERCE theo hóa đơn 00042307</t>
  </si>
  <si>
    <t>00042423</t>
  </si>
  <si>
    <t>Bán hàng CÔNG TY CỔ PHẦN DỊCH VỤ THƯƠNG MẠI TỔNG HỢP NOVA COMMERCE theo hóa đơn 00042423</t>
  </si>
  <si>
    <t>00042439</t>
  </si>
  <si>
    <t>Bán hàng CÔNG TY CỔ PHẦN DỊCH VỤ THƯƠNG MẠI TỔNG HỢP NOVA COMMERCE theo hóa đơn 00042439</t>
  </si>
  <si>
    <t>00043637</t>
  </si>
  <si>
    <t>Bán hàng CÔNG TY CỔ PHẦN DỊCH VỤ THƯƠNG MẠI TỔNG HỢP NOVA COMMERCE theo hóa đơn 00043637</t>
  </si>
  <si>
    <t>00043854</t>
  </si>
  <si>
    <t>Bán hàng CÔNG TY CỔ PHẦN DỊCH VỤ THƯƠNG MẠI TỔNG HỢP NOVA COMMERCE theo hóa đơn 00043854</t>
  </si>
  <si>
    <t>00043855</t>
  </si>
  <si>
    <t>Bán hàng CÔNG TY CỔ PHẦN DỊCH VỤ THƯƠNG MẠI TỔNG HỢP NOVA COMMERCE theo hóa đơn 00043855</t>
  </si>
  <si>
    <t>00043871</t>
  </si>
  <si>
    <t>Bán hàng CÔNG TY CỔ PHẦN DỊCH VỤ THƯƠNG MẠI TỔNG HỢP NOVA COMMERCE theo hóa đơn 00043871</t>
  </si>
  <si>
    <t>00044051</t>
  </si>
  <si>
    <t>Bán hàng CÔNG TY CỔ PHẦN DỊCH VỤ THƯƠNG MẠI TỔNG HỢP NOVA COMMERCE theo hóa đơn 00044051</t>
  </si>
  <si>
    <t>00044057</t>
  </si>
  <si>
    <t>Bán hàng CÔNG TY CỔ PHẦN DỊCH VỤ THƯƠNG MẠI TỔNG HỢP NOVA COMMERCE theo hóa đơn 00044057</t>
  </si>
  <si>
    <t>00044118</t>
  </si>
  <si>
    <t>Bán hàng Nova Bình An theo hóa đơn 00044118</t>
  </si>
  <si>
    <t>00044130</t>
  </si>
  <si>
    <t>Bán hàng Nova Jamila Khang Điền theo hóa đơn 00044130</t>
  </si>
  <si>
    <t>00044155</t>
  </si>
  <si>
    <t>Bán hàng CÔNG TY CỔ PHẦN DỊCH VỤ THƯƠNG MẠI TỔNG HỢP NOVA COMMERCE theo hóa đơn 00044155</t>
  </si>
  <si>
    <t>00044157</t>
  </si>
  <si>
    <t>Bán hàng CÔNG TY CỔ PHẦN DỊCH VỤ THƯƠNG MẠI TỔNG HỢP NOVA COMMERCE theo hóa đơn 00044157</t>
  </si>
  <si>
    <t>00044248</t>
  </si>
  <si>
    <t>Bán hàng CÔNG TY CỔ PHẦN DỊCH VỤ THƯƠNG MẠI TỔNG HỢP NOVA COMMERCE theo hóa đơn 00044248</t>
  </si>
  <si>
    <t>00044249</t>
  </si>
  <si>
    <t>Bán hàng Nova Nguyễn Duy Trinh theo hóa đơn 00044249</t>
  </si>
  <si>
    <t>00044307</t>
  </si>
  <si>
    <t>Bán hàng CÔNG TY CỔ PHẦN DỊCH VỤ THƯƠNG MẠI TỔNG HỢP NOVA COMMERCE theo hóa đơn 00044307</t>
  </si>
  <si>
    <t>00044677</t>
  </si>
  <si>
    <t>Bán hàng CÔNG TY CỔ PHẦN DỊCH VỤ THƯƠNG MẠI TỔNG HỢP NOVA COMMERCE theo hóa đơn 00044677</t>
  </si>
  <si>
    <t>00044678</t>
  </si>
  <si>
    <t>Bán hàng Nova Jamila Khang Điền theo hóa đơn 00044678</t>
  </si>
  <si>
    <t>00044681</t>
  </si>
  <si>
    <t>Bán hàng CÔNG TY CỔ PHẦN DỊCH VỤ THƯƠNG MẠI TỔNG HỢP NOVA COMMERCE theo hóa đơn 00044681</t>
  </si>
  <si>
    <t>00045746</t>
  </si>
  <si>
    <t>Bán hàng Nova Bình An theo hóa đơn 00045746</t>
  </si>
  <si>
    <t>00045794</t>
  </si>
  <si>
    <t>Bán hàng Nova Kho Bán 65 Nguyễn Du theo hóa đơn 00045794</t>
  </si>
  <si>
    <t>00045826</t>
  </si>
  <si>
    <t>Bán hàng Nova Kho bán Everich Infinity theo hóa đơn 00045826</t>
  </si>
  <si>
    <t>00045852</t>
  </si>
  <si>
    <t>Bán hàng Nova Kho Bán LakeView theo hóa đơn 00045852</t>
  </si>
  <si>
    <t>00045879</t>
  </si>
  <si>
    <t>Bán hàng Nova Homyland 3 theo hóa đơn 00045879</t>
  </si>
  <si>
    <t>00046017</t>
  </si>
  <si>
    <t>Bán hàng Nova Kho bán NovaMarket The Sun Avenue theo hóa đơn 00046017</t>
  </si>
  <si>
    <t>00046133</t>
  </si>
  <si>
    <t>Bán hàng Nova Nguyễn Duy Trinh theo hóa đơn 00046133</t>
  </si>
  <si>
    <t>00046586</t>
  </si>
  <si>
    <t>Bán hàng Nova Rich Start theo hóa đơn 00046586</t>
  </si>
  <si>
    <t>00046623</t>
  </si>
  <si>
    <t>Bán hàng Nova Độc Lập theo hóa đơn 00046623</t>
  </si>
  <si>
    <t>00046627</t>
  </si>
  <si>
    <t>Bán hàng Nova Kho bán Orchard Garden theo hóa đơn 00046627</t>
  </si>
  <si>
    <t>00046632</t>
  </si>
  <si>
    <t>Bán hàng Nova RiverGate Residance theo hóa đơn 00046632</t>
  </si>
  <si>
    <t>00046915</t>
  </si>
  <si>
    <t>Bán hàng Nova Kho Bán Linh Đông theo hóa đơn 00046915</t>
  </si>
  <si>
    <t>00046984</t>
  </si>
  <si>
    <t>Bán hàng Nova Homyland 3 theo hóa đơn 00046984</t>
  </si>
  <si>
    <t>00046989</t>
  </si>
  <si>
    <t>Bán hàng Nova Era Town theo hóa đơn 00046989</t>
  </si>
  <si>
    <t>00047045</t>
  </si>
  <si>
    <t>Bán hàng Nova Era Town theo hóa đơn 00047045</t>
  </si>
  <si>
    <t>00047067</t>
  </si>
  <si>
    <t>Bán hàng Nova D5 theo hóa đơn 00047067</t>
  </si>
  <si>
    <t>00047115</t>
  </si>
  <si>
    <t>Bán hàng Nova Jamila Khang Điền theo hóa đơn 00047115</t>
  </si>
  <si>
    <t>00047116</t>
  </si>
  <si>
    <t>Bán hàng Nova Nguyễn Duy Trinh theo hóa đơn 00047116</t>
  </si>
  <si>
    <t>00047124</t>
  </si>
  <si>
    <t>Bán hàng Nova Bình An theo hóa đơn 00047124</t>
  </si>
  <si>
    <t>00047458</t>
  </si>
  <si>
    <t>Bán hàng Nova Kho bán NovaMarket The Sun Avenue theo hóa đơn 00047458</t>
  </si>
  <si>
    <t>00047518</t>
  </si>
  <si>
    <t>Bán hàng Nova Newton Residences theo hóa đơn 00047518</t>
  </si>
  <si>
    <t>00047547</t>
  </si>
  <si>
    <t>Bán hàng Nova Kho bán Soho theo hóa đơn 00047547</t>
  </si>
  <si>
    <t>00047657</t>
  </si>
  <si>
    <t>Bán hàng Nova Lý Thái Tổ theo hóa đơn 00047657</t>
  </si>
  <si>
    <t>00047738</t>
  </si>
  <si>
    <t>Bán hàng Nova Kho bán Botanica theo hóa đơn 00047738</t>
  </si>
  <si>
    <t>00047775</t>
  </si>
  <si>
    <t>Bán hàng Nova Era Town theo hóa đơn 00047775</t>
  </si>
  <si>
    <t>00047825</t>
  </si>
  <si>
    <t>Bán hàng Nova Kho bán Soho theo hóa đơn 00047825</t>
  </si>
  <si>
    <t>00047834</t>
  </si>
  <si>
    <t>Bán hàng Nova Kho bán NovaMarket The Sun Avenue theo hóa đơn 00047834</t>
  </si>
  <si>
    <t>00047848</t>
  </si>
  <si>
    <t>Bán hàng Nova Kho Bán 65 Nguyễn Du theo hóa đơn 00047848</t>
  </si>
  <si>
    <t>00047930</t>
  </si>
  <si>
    <t>Bán hàng Nova Độc Lập theo hóa đơn 00047930</t>
  </si>
  <si>
    <t>00047992</t>
  </si>
  <si>
    <t>Bán hàng Nova Kho Bán LakeView theo hóa đơn 00047992</t>
  </si>
  <si>
    <t>00048045</t>
  </si>
  <si>
    <t>Bán hàng Nova Kho bán Botanica theo hóa đơn 00048045</t>
  </si>
  <si>
    <t>00048053</t>
  </si>
  <si>
    <t>Bán hàng Nova Newton Residences theo hóa đơn 00048053</t>
  </si>
  <si>
    <t>00048069</t>
  </si>
  <si>
    <t>Bán hàng Nova Homyland 3 theo hóa đơn 00048069</t>
  </si>
  <si>
    <t>00048375</t>
  </si>
  <si>
    <t>Bán hàng Nova Era Town theo hóa đơn 00048375</t>
  </si>
  <si>
    <t>00048376</t>
  </si>
  <si>
    <t>Bán hàng Nova RiverGate Residance theo hóa đơn 00048376</t>
  </si>
  <si>
    <t>00048557</t>
  </si>
  <si>
    <t>Bán hàng Nova Nguyễn Duy Trinh theo hóa đơn 00048557</t>
  </si>
  <si>
    <t>00048681</t>
  </si>
  <si>
    <t>Bán hàng Nova Kho Bán Linh Đông theo hóa đơn 00048681</t>
  </si>
  <si>
    <t>00048730</t>
  </si>
  <si>
    <t>Bán hàng Nova Lý Thái Tổ theo hóa đơn 00048730</t>
  </si>
  <si>
    <t>00048734</t>
  </si>
  <si>
    <t>Bán hàng Nova Era Town theo hóa đơn 00048734</t>
  </si>
  <si>
    <t>1C22TVP</t>
  </si>
  <si>
    <t>Hàng trả</t>
  </si>
  <si>
    <t>0%</t>
  </si>
  <si>
    <t>HÀNG TRẢ</t>
  </si>
  <si>
    <t>HÀNG TRẢ-9100000645</t>
  </si>
  <si>
    <t>Hàng bán trả lại</t>
  </si>
  <si>
    <t>208</t>
  </si>
  <si>
    <t>233</t>
  </si>
  <si>
    <t>hàng trả</t>
  </si>
  <si>
    <t>HÀNG TRẢ-9100000579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</si>
  <si>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</si>
  <si>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</si>
  <si>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</si>
  <si>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</si>
  <si>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</si>
  <si>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</si>
  <si>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Tổng bán hàng</t>
  </si>
  <si>
    <t>Tổng hàng trả</t>
  </si>
  <si>
    <t>Tổng đã thanh toán</t>
  </si>
  <si>
    <t xml:space="preserve">Dư nợ phải thu </t>
  </si>
  <si>
    <t>THEO DÕI CÔNG NỢ / CTY NOVA</t>
  </si>
  <si>
    <t>Bảng kê hóa đơn tháng 4</t>
  </si>
  <si>
    <t>Bảng kê hóa đơn tháng 5</t>
  </si>
  <si>
    <t>Bảng kê hóa đơn tháng 6</t>
  </si>
  <si>
    <t>Bảng kê hóa đơn tháng 7</t>
  </si>
  <si>
    <t>Bảng kê hóa đơn tháng 8</t>
  </si>
  <si>
    <t>Bảng kê hóa đơn tháng 9</t>
  </si>
  <si>
    <t>Bảng kê hóa đơn tháng 10</t>
  </si>
  <si>
    <t>Thanh toán tháng 7</t>
  </si>
  <si>
    <t>Thanh toán tháng 8</t>
  </si>
  <si>
    <t>Thanh toán tháng 9</t>
  </si>
  <si>
    <t>Thanh toán tháng 10</t>
  </si>
  <si>
    <t>Thanh toán tháng 11</t>
  </si>
  <si>
    <t>Document Type</t>
  </si>
  <si>
    <t>Posting Date</t>
  </si>
  <si>
    <t>Document Date</t>
  </si>
  <si>
    <t>Reference</t>
  </si>
  <si>
    <t>Amount in Local Currency</t>
  </si>
  <si>
    <t>Text</t>
  </si>
  <si>
    <t>RE</t>
  </si>
  <si>
    <t>C23TVP.00000013</t>
  </si>
  <si>
    <t>Xuất trả hàng NCC Ngọc Thơm_Soho</t>
  </si>
  <si>
    <t>C23TVP.00000069</t>
  </si>
  <si>
    <t>Xuất trả hàng NCC Ngọc Thơm_Rivergate</t>
  </si>
  <si>
    <t>C23TVP.00000113</t>
  </si>
  <si>
    <t>Xuất trả NCC NGỌC THƠM-Homyland 3</t>
  </si>
  <si>
    <t>C23TVP.00000168</t>
  </si>
  <si>
    <t>Xuất trả hàng NCC NGỌC THƠM_NM|Sunrise City</t>
  </si>
  <si>
    <t>C22TVP.00000391</t>
  </si>
  <si>
    <t>Xuất trả hàng cho NCC Ngọc Thơm_Linh Đông</t>
  </si>
  <si>
    <t>C22TVP.00000400</t>
  </si>
  <si>
    <t>Xuất trả hàng cho NCC Ngọc Thơm_Độc Lập</t>
  </si>
  <si>
    <t>C22TVP.00000401</t>
  </si>
  <si>
    <t>C22TVP.00000498</t>
  </si>
  <si>
    <t>Xuất trả hàng NCC Ngọc Thơm_Lý Thái Tổ</t>
  </si>
  <si>
    <t>C22TVP.00000680</t>
  </si>
  <si>
    <t>Xuất trả hàng NCC Ngọc Thơm_Richstar</t>
  </si>
  <si>
    <t>C22TVP.00000734</t>
  </si>
  <si>
    <t>Xuất trả hàng NCC Ngọc Thơm_Nguyễn Trãi</t>
  </si>
  <si>
    <t>C22TVP.00000800</t>
  </si>
  <si>
    <t>Xuất trả hàng NCC Ngọc Thơm_Linh Ðông</t>
  </si>
  <si>
    <t>C22TVP.00000924</t>
  </si>
  <si>
    <t>C22TVP.00000950</t>
  </si>
  <si>
    <t>Xuất trả hàng NCC Ngọc Thơm_Newton</t>
  </si>
  <si>
    <t>C22TVP.00000961</t>
  </si>
  <si>
    <t>Xuất trả cho CH Everich - Ngọc Thơm</t>
  </si>
  <si>
    <t>C22TVP.00001044</t>
  </si>
  <si>
    <t>Xuất trả hàng NCC Ngọc Thơm_Orchard</t>
  </si>
  <si>
    <t>C22TVP.00001128</t>
  </si>
  <si>
    <t>Xuất trả hàng NCC Ngọc Thơm_Lakeview</t>
  </si>
  <si>
    <t>ZO</t>
  </si>
  <si>
    <t>C22TNT.10986</t>
  </si>
  <si>
    <t>SDĐK: Công nợ phải trả hàng hóa C22TNT.10986</t>
  </si>
  <si>
    <t>C22TNT.14120</t>
  </si>
  <si>
    <t>SDĐK: Công nợ phải trả hàng hóa C22TNT.14120</t>
  </si>
  <si>
    <t>C22TNT.18078</t>
  </si>
  <si>
    <t>SDĐK: Công nợ phải trả hàng hóa C22TNT.18078</t>
  </si>
  <si>
    <t>C22TNT.20404</t>
  </si>
  <si>
    <t>SDĐK: Công nợ phải trả hàng hóa C22TNT.20404</t>
  </si>
  <si>
    <t>C22TNT.22089</t>
  </si>
  <si>
    <t>SDĐK: Công nợ phải trả hàng hóa C22TNT.22089</t>
  </si>
  <si>
    <t>C22TNT.22095</t>
  </si>
  <si>
    <t>SDĐK: Công nợ phải trả hàng hóa C22TNT.22095</t>
  </si>
  <si>
    <t>C22TNT.23966</t>
  </si>
  <si>
    <t>SDĐK: Công nợ phải trả hàng hóa C22TNT.23966</t>
  </si>
  <si>
    <t>C22TNT.26469</t>
  </si>
  <si>
    <t>SDĐK: Công nợ phải trả hàng hóa C22TNT.26469</t>
  </si>
  <si>
    <t>C22TNT.27060</t>
  </si>
  <si>
    <t>SDĐK: Công nợ phải trả hàng hóa C22TNT.27060</t>
  </si>
  <si>
    <t>C22TNT.27061</t>
  </si>
  <si>
    <t>SDĐK: Công nợ phải trả hàng hóa C22TNT.27061</t>
  </si>
  <si>
    <t>C22TNT.27062</t>
  </si>
  <si>
    <t>SDĐK: Công nợ phải trả hàng hóa C22TNT.27062</t>
  </si>
  <si>
    <t>C22TNT.27357</t>
  </si>
  <si>
    <t>SDĐK: Công nợ phải trả hàng hóa C22TNT.27357</t>
  </si>
  <si>
    <t>C22TNT.27453</t>
  </si>
  <si>
    <t>SDĐK: Công nợ phải trả hàng hóa C22TNT.27453</t>
  </si>
  <si>
    <t>C22TNT.29478</t>
  </si>
  <si>
    <t>SDĐK: Công nợ phải trả hàng hóa C22TNT.29478</t>
  </si>
  <si>
    <t>C22TNT.29489</t>
  </si>
  <si>
    <t>SDĐK: Công nợ phải trả hàng hóa C22TNT.29489</t>
  </si>
  <si>
    <t>C22TNT.34141</t>
  </si>
  <si>
    <t>SDĐK: Công nợ phải trả hàng hóa C22TNT.34141</t>
  </si>
  <si>
    <t>C22TNT.34329</t>
  </si>
  <si>
    <t>SDĐK: Công nợ phải trả hàng hóa C22TNT.34329</t>
  </si>
  <si>
    <t>C22TNT.36414</t>
  </si>
  <si>
    <t>SDĐK: Công nợ phải trả hàng hóa C22TNT.36414</t>
  </si>
  <si>
    <t>C22TNT.36416</t>
  </si>
  <si>
    <t>SDĐK: Công nợ phải trả hàng hóa C22TNT.36416</t>
  </si>
  <si>
    <t>C22TNT.37137</t>
  </si>
  <si>
    <t>SDĐK: Công nợ phải trả hàng hóa C22TNT.37137</t>
  </si>
  <si>
    <t>C22TNT.37173</t>
  </si>
  <si>
    <t>SDĐK: Công nợ phải trả hàng hóa C22TNT.37173</t>
  </si>
  <si>
    <t>C22TNT.37255</t>
  </si>
  <si>
    <t>SDĐK: Công nợ phải trả hàng hóa C22TNT.37255</t>
  </si>
  <si>
    <t>C22TNT.38440</t>
  </si>
  <si>
    <t>SDĐK: Công nợ phải trả hàng hóa C22TNT.38440</t>
  </si>
  <si>
    <t>C22TNT.39084</t>
  </si>
  <si>
    <t>SDĐK: Công nợ phải trả hàng hóa C22TNT.39084</t>
  </si>
  <si>
    <t>C22TNT.39893</t>
  </si>
  <si>
    <t>SDĐK: Công nợ phải trả hàng hóa C22TNT.39893</t>
  </si>
  <si>
    <t>C22TNT.39898</t>
  </si>
  <si>
    <t>SDĐK: Công nợ phải trả hàng hóa C22TNT.39898</t>
  </si>
  <si>
    <t>C22TNT.40106</t>
  </si>
  <si>
    <t>SDĐK: Công nợ phải trả hàng hóa C22TNT.40106</t>
  </si>
  <si>
    <t>C22TNT.41359</t>
  </si>
  <si>
    <t>SDĐK: Công nợ phải trả hàng hóa C22TNT.41359</t>
  </si>
  <si>
    <t>C22TNT.42301</t>
  </si>
  <si>
    <t>SDĐK: Công nợ phải trả hàng hóa C22TNT.42301</t>
  </si>
  <si>
    <t>C22TNT.42307</t>
  </si>
  <si>
    <t>SDĐK: Công nợ phải trả hàng hóa C22TNT.42307</t>
  </si>
  <si>
    <t>C22TNT.42423</t>
  </si>
  <si>
    <t>SDĐK: Công nợ phải trả hàng hóa C22TNT.42423</t>
  </si>
  <si>
    <t>C22TNT.42439</t>
  </si>
  <si>
    <t>SDĐK: Công nợ phải trả hàng hóa C22TNT.42439</t>
  </si>
  <si>
    <t>C22TNT.43854</t>
  </si>
  <si>
    <t>SDĐK: Công nợ phải trả hàng hóa C22TNT.43854</t>
  </si>
  <si>
    <t>C22TNT.44051</t>
  </si>
  <si>
    <t>SDĐK: Công nợ phải trả hàng hóa C22TNT.44051</t>
  </si>
  <si>
    <t>C22TNT.44130</t>
  </si>
  <si>
    <t>SDĐK: Công nợ phải trả hàng hóa C22TNT.44130</t>
  </si>
  <si>
    <t>C22TNT.44249</t>
  </si>
  <si>
    <t>SDĐK: Công nợ phải trả hàng hóa C22TNT.44249</t>
  </si>
  <si>
    <t>C22TNT.44307</t>
  </si>
  <si>
    <t>SDĐK: Công nợ phải trả hàng hóa C22TNT.44307</t>
  </si>
  <si>
    <t>C22TNT.44677</t>
  </si>
  <si>
    <t>SDĐK: Công nợ phải trả hàng hóa C22TNT.44677</t>
  </si>
  <si>
    <t>C22TNT.44678</t>
  </si>
  <si>
    <t>SDĐK: Công nợ phải trả hàng hóa C22TNT.44678</t>
  </si>
  <si>
    <t>C22TNT.44681</t>
  </si>
  <si>
    <t>SDĐK: Công nợ phải trả hàng hóa C22TNT.44681</t>
  </si>
  <si>
    <t>C22TNT.45746</t>
  </si>
  <si>
    <t>SDĐK: Công nợ phải trả hàng hóa C22TNT.45746</t>
  </si>
  <si>
    <t>C22TNT.45794</t>
  </si>
  <si>
    <t>SDĐK: Công nợ phải trả hàng hóa C22TNT.45794</t>
  </si>
  <si>
    <t>C22TNT.45826</t>
  </si>
  <si>
    <t>SDĐK: Công nợ phải trả hàng hóa C22TNT.45826</t>
  </si>
  <si>
    <t>C22TNT.45852</t>
  </si>
  <si>
    <t>SDĐK: Công nợ phải trả hàng hóa C22TNT.45852</t>
  </si>
  <si>
    <t>C22TNT.45879</t>
  </si>
  <si>
    <t>SDĐK: Công nợ phải trả hàng hóa C22TNT.45879</t>
  </si>
  <si>
    <t>C22TNT.46017</t>
  </si>
  <si>
    <t>SDĐK: Công nợ phải trả hàng hóa C22TNT.46017</t>
  </si>
  <si>
    <t>C22TNT.46133</t>
  </si>
  <si>
    <t>SDĐK: Công nợ phải trả hàng hóa C22TNT.46133</t>
  </si>
  <si>
    <t>C22TNT.46586</t>
  </si>
  <si>
    <t>SDĐK: Công nợ phải trả hàng hóa C22TNT.46586</t>
  </si>
  <si>
    <t>C22TNT.46623</t>
  </si>
  <si>
    <t>SDĐK: Công nợ phải trả hàng hóa C22TNT.46623</t>
  </si>
  <si>
    <t>C22TNT.46627</t>
  </si>
  <si>
    <t>SDĐK: Công nợ phải trả hàng hóa C22TNT.46627</t>
  </si>
  <si>
    <t>C22TNT.46632</t>
  </si>
  <si>
    <t>SDĐK: Công nợ phải trả hàng hóa C22TNT.46632</t>
  </si>
  <si>
    <t>C22TNT.46915</t>
  </si>
  <si>
    <t>SDĐK: Công nợ phải trả hàng hóa C22TNT.46915</t>
  </si>
  <si>
    <t>C22TNT.46984</t>
  </si>
  <si>
    <t>SDĐK: Công nợ phải trả hàng hóa C22TNT.46984</t>
  </si>
  <si>
    <t>C22TNT.46989</t>
  </si>
  <si>
    <t>SDĐK: Công nợ phải trả hàng hóa C22TNT.46989</t>
  </si>
  <si>
    <t>C22TNT.47045</t>
  </si>
  <si>
    <t>SDĐK: Công nợ phải trả hàng hóa C22TNT.47045</t>
  </si>
  <si>
    <t>C22TNT.47067</t>
  </si>
  <si>
    <t>SDĐK: Công nợ phải trả hàng hóa C22TNT.47067</t>
  </si>
  <si>
    <t>C22TNT.47115</t>
  </si>
  <si>
    <t>SDĐK: Công nợ phải trả hàng hóa C22TNT.47115</t>
  </si>
  <si>
    <t>C22TNT.47116</t>
  </si>
  <si>
    <t>SDĐK: Công nợ phải trả hàng hóa C22TNT.47116</t>
  </si>
  <si>
    <t>C22TNT.47124</t>
  </si>
  <si>
    <t>SDĐK: Công nợ phải trả hàng hóa C22TNT.47124</t>
  </si>
  <si>
    <t>C22TNT.47458</t>
  </si>
  <si>
    <t>SDĐK: Công nợ phải trả hàng hóa C22TNT.47458</t>
  </si>
  <si>
    <t>C22TNT.47518</t>
  </si>
  <si>
    <t>SDĐK: Công nợ phải trả hàng hóa C22TNT.47518</t>
  </si>
  <si>
    <t>C22TNT.47547</t>
  </si>
  <si>
    <t>SDĐK: Công nợ phải trả hàng hóa C22TNT.47547</t>
  </si>
  <si>
    <t>C22TNT.47657</t>
  </si>
  <si>
    <t>SDĐK: Công nợ phải trả hàng hóa C22TNT.47657</t>
  </si>
  <si>
    <t>C22TNT.47738</t>
  </si>
  <si>
    <t>SDĐK: Công nợ phải trả hàng hóa C22TNT.47738</t>
  </si>
  <si>
    <t>C22TNT.47744</t>
  </si>
  <si>
    <t>SDĐK: Công nợ phải trả hàng hóa C22TNT.47744</t>
  </si>
  <si>
    <t>C22TNT.47775</t>
  </si>
  <si>
    <t>SDĐK: Công nợ phải trả hàng hóa C22TNT.47775</t>
  </si>
  <si>
    <t>C22TNT.47825</t>
  </si>
  <si>
    <t>SDĐK: Công nợ phải trả hàng hóa C22TNT.47825</t>
  </si>
  <si>
    <t>C22TNT.47834</t>
  </si>
  <si>
    <t>SDĐK: Công nợ phải trả hàng hóa C22TNT.47834</t>
  </si>
  <si>
    <t>C22TNT.47848</t>
  </si>
  <si>
    <t>SDĐK: Công nợ phải trả hàng hóa C22TNT.47848</t>
  </si>
  <si>
    <t>C22TNT.47930</t>
  </si>
  <si>
    <t>SDĐK: Công nợ phải trả hàng hóa C22TNT.47930</t>
  </si>
  <si>
    <t>C22TNT.47992</t>
  </si>
  <si>
    <t>SDĐK: Công nợ phải trả hàng hóa C22TNT.47992</t>
  </si>
  <si>
    <t>C22TNT.48045</t>
  </si>
  <si>
    <t>SDĐK: Công nợ phải trả hàng hóa C22TNT.48045</t>
  </si>
  <si>
    <t>C22TNT.48053</t>
  </si>
  <si>
    <t>SDĐK: Công nợ phải trả hàng hóa C22TNT.48053</t>
  </si>
  <si>
    <t>C22TNT.48069</t>
  </si>
  <si>
    <t>SDĐK: Công nợ phải trả hàng hóa C22TNT.48069</t>
  </si>
  <si>
    <t>C22TNT.48375</t>
  </si>
  <si>
    <t>SDĐK: Công nợ phải trả hàng hóa C22TNT.48375</t>
  </si>
  <si>
    <t>C22TNT.48376</t>
  </si>
  <si>
    <t>SDĐK: Công nợ phải trả hàng hóa C22TNT.48376</t>
  </si>
  <si>
    <t>C22TNT.48557</t>
  </si>
  <si>
    <t>SDĐK: Công nợ phải trả hàng hóa C22TNT.48557</t>
  </si>
  <si>
    <t>C22TNT.48681</t>
  </si>
  <si>
    <t>SDĐK: Công nợ phải trả hàng hóa C22TNT.48681</t>
  </si>
  <si>
    <t>C22TNT.48730</t>
  </si>
  <si>
    <t>SDĐK: Công nợ phải trả hàng hóa C22TNT.48730</t>
  </si>
  <si>
    <t>C22TNT.48734</t>
  </si>
  <si>
    <t>SDĐK: Công nợ phải trả hàng hóa C22TNT.48734</t>
  </si>
  <si>
    <t>C22TNT.48812</t>
  </si>
  <si>
    <t>SDĐK: Công nợ phải trả hàng hóa C22TNT.48812</t>
  </si>
  <si>
    <t>C22TVP.110</t>
  </si>
  <si>
    <t>SDĐK: Xuất trả hàng NCC C22TVP.110</t>
  </si>
  <si>
    <t>C22TVP.169</t>
  </si>
  <si>
    <t>SDĐK: Xuất trả hàng NCC C22TVP.169</t>
  </si>
  <si>
    <t>C22TVP.248</t>
  </si>
  <si>
    <t>SDĐK: Xuất trả hàng NCC C22TVP.248</t>
  </si>
  <si>
    <t xml:space="preserve">Đã hủy </t>
  </si>
  <si>
    <t>Hàng trả-9100001078</t>
  </si>
  <si>
    <t>Hàng trả tháng 1,2023</t>
  </si>
  <si>
    <t>Hàng trả tháng 5,2022</t>
  </si>
  <si>
    <t>Hàng trả tháng 6,2022</t>
  </si>
  <si>
    <t>Hàng trả tháng 7,2022</t>
  </si>
  <si>
    <t>Hàng trả tháng 8,2022</t>
  </si>
  <si>
    <t>Hàng trả tháng 9,2022</t>
  </si>
  <si>
    <t>Hàng trả tháng 10,2022</t>
  </si>
  <si>
    <t>Hàng trả tháng 11,2022</t>
  </si>
  <si>
    <t>Hàng trả tháng 12,2022</t>
  </si>
  <si>
    <t>Xuất trả hàng NCC do hàng hoá kém chất lượng  - Cửa hàng Sunrise City - T07.22 (233)</t>
  </si>
  <si>
    <t>cấn trừ Xuất trả hàng NCC do hàng hoá kém chất lượng  - Cửa hàng Rich Star_T5.2022 hd C22TCT42 ngày 26/05/2022</t>
  </si>
  <si>
    <t>cấn trừ Xuất trả hàng NCC do hàng hoá kém chất lượng  - Cửa hàng LakeView - T07.22</t>
  </si>
  <si>
    <t>cấn trừ Hóa đơn điều chỉnh chiết khấu HĐ 34291 ngày 23/08/2022</t>
  </si>
  <si>
    <t>Cấn trừ xuất trả hàng NCC do hàng hoá kém chất lượng_T09.2022 Hóa đơn số 445 Ngày 09/12/2022+ Xuất trả hàng NCC do hàng hoá kém chất lượng_T09.2022 Hóa đơn số 514 Ngày 21/09/2022</t>
  </si>
  <si>
    <t>28</t>
  </si>
  <si>
    <t>29</t>
  </si>
  <si>
    <t>687</t>
  </si>
  <si>
    <t>616</t>
  </si>
  <si>
    <t>445+154</t>
  </si>
  <si>
    <t>x</t>
  </si>
  <si>
    <t>Thưởng doanh số</t>
  </si>
  <si>
    <t xml:space="preserve">Hỗ trợ bán hàng </t>
  </si>
  <si>
    <t xml:space="preserve">Tỉ lệ </t>
  </si>
  <si>
    <t>Doanh số</t>
  </si>
  <si>
    <t>Tiền Thuế (8%)</t>
  </si>
  <si>
    <t>Tổng tiền sau thuế</t>
  </si>
  <si>
    <t xml:space="preserve">Tổng  tiền </t>
  </si>
  <si>
    <t>05/08/2022+31/08/2022</t>
  </si>
  <si>
    <t>13/9/2022-21/09/2022</t>
  </si>
  <si>
    <t xml:space="preserve">Thưởng thanh toán đúng hạn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</si>
</sst>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@_)"/>
    <numFmt numFmtId="165" formatCode="_(* #,##0_);_(* \(#,##0\);_(* &quot;&quot;_);_(@_)"/>
    <numFmt numFmtId="166" formatCode="_-* #,##0_-;\-* #,##0_-;_-* &quot;-&quot;??_-;_-@_-"/>
    <numFmt numFmtId="167" formatCode="_(* #,##0_);_(* \(#,##0\);_(* &quot;-&quot;??_);_(@_)"/>
    <numFmt numFmtId="168" formatCode="mm/dd/yy;@"/>
    <numFmt numFmtId="171" formatCode="0.0%"/>
  </numFmts>
  <fonts count="2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color theme="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8"/>
      <color theme="1"/>
      <name val="Microsoft Sans Serif"/>
      <family val="2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DF5FF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8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2" fillId="0" borderId="2" xfId="0" applyNumberFormat="1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5" fontId="8" fillId="0" borderId="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164" fontId="1" fillId="0" borderId="8" xfId="0" applyNumberFormat="1" applyFont="1" applyBorder="1" applyAlignment="1">
      <alignment vertical="center" wrapText="1"/>
    </xf>
    <xf numFmtId="164" fontId="7" fillId="0" borderId="8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 wrapText="1"/>
    </xf>
    <xf numFmtId="165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right" vertical="center" wrapText="1"/>
    </xf>
    <xf numFmtId="166" fontId="2" fillId="0" borderId="0" xfId="1" applyNumberFormat="1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167" fontId="2" fillId="0" borderId="0" xfId="1" applyNumberFormat="1" applyFont="1" applyFill="1" applyAlignment="1">
      <alignment vertical="center"/>
    </xf>
    <xf numFmtId="167" fontId="2" fillId="0" borderId="0" xfId="0" applyNumberFormat="1" applyFont="1" applyAlignment="1">
      <alignment vertical="center"/>
    </xf>
    <xf numFmtId="0" fontId="11" fillId="0" borderId="0" xfId="0" quotePrefix="1" applyFont="1" applyAlignment="1">
      <alignment vertical="center"/>
    </xf>
    <xf numFmtId="43" fontId="2" fillId="0" borderId="0" xfId="1" applyFont="1" applyFill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166" fontId="14" fillId="0" borderId="0" xfId="1" applyNumberFormat="1" applyFont="1" applyAlignment="1">
      <alignment horizontal="center"/>
    </xf>
    <xf numFmtId="14" fontId="15" fillId="3" borderId="14" xfId="0" applyNumberFormat="1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38" fontId="15" fillId="3" borderId="15" xfId="0" applyNumberFormat="1" applyFont="1" applyFill="1" applyBorder="1" applyAlignment="1">
      <alignment horizontal="center" vertical="center" wrapText="1"/>
    </xf>
    <xf numFmtId="14" fontId="16" fillId="0" borderId="16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38" fontId="16" fillId="0" borderId="16" xfId="0" applyNumberFormat="1" applyFont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2" fillId="0" borderId="10" xfId="0" applyFont="1" applyBorder="1" applyAlignment="1">
      <alignment horizontal="right" vertical="center"/>
    </xf>
    <xf numFmtId="166" fontId="0" fillId="0" borderId="0" xfId="1" applyNumberFormat="1" applyFont="1"/>
    <xf numFmtId="166" fontId="17" fillId="0" borderId="0" xfId="1" applyNumberFormat="1" applyFont="1"/>
    <xf numFmtId="165" fontId="2" fillId="4" borderId="2" xfId="0" applyNumberFormat="1" applyFont="1" applyFill="1" applyBorder="1" applyAlignment="1">
      <alignment horizontal="right" vertical="center" wrapText="1"/>
    </xf>
    <xf numFmtId="0" fontId="19" fillId="0" borderId="0" xfId="0" applyFont="1"/>
    <xf numFmtId="14" fontId="20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9" fillId="0" borderId="1" xfId="1" applyNumberFormat="1" applyFont="1" applyBorder="1" applyAlignment="1">
      <alignment horizontal="center"/>
    </xf>
    <xf numFmtId="167" fontId="19" fillId="0" borderId="1" xfId="1" applyNumberFormat="1" applyFont="1" applyBorder="1"/>
    <xf numFmtId="0" fontId="19" fillId="0" borderId="1" xfId="0" applyFont="1" applyBorder="1"/>
    <xf numFmtId="14" fontId="19" fillId="0" borderId="6" xfId="0" applyNumberFormat="1" applyFont="1" applyBorder="1" applyAlignment="1">
      <alignment horizontal="center"/>
    </xf>
    <xf numFmtId="167" fontId="19" fillId="0" borderId="0" xfId="0" applyNumberFormat="1" applyFont="1"/>
    <xf numFmtId="0" fontId="19" fillId="0" borderId="7" xfId="0" applyFont="1" applyBorder="1" applyAlignment="1">
      <alignment horizontal="left"/>
    </xf>
    <xf numFmtId="167" fontId="20" fillId="5" borderId="1" xfId="1" applyNumberFormat="1" applyFont="1" applyFill="1" applyBorder="1" applyAlignment="1">
      <alignment horizontal="center"/>
    </xf>
    <xf numFmtId="0" fontId="20" fillId="5" borderId="1" xfId="0" applyFont="1" applyFill="1" applyBorder="1"/>
    <xf numFmtId="167" fontId="20" fillId="5" borderId="1" xfId="1" applyNumberFormat="1" applyFont="1" applyFill="1" applyBorder="1"/>
    <xf numFmtId="167" fontId="20" fillId="5" borderId="1" xfId="0" applyNumberFormat="1" applyFont="1" applyFill="1" applyBorder="1"/>
    <xf numFmtId="167" fontId="22" fillId="4" borderId="1" xfId="0" applyNumberFormat="1" applyFont="1" applyFill="1" applyBorder="1"/>
    <xf numFmtId="14" fontId="23" fillId="0" borderId="0" xfId="0" quotePrefix="1" applyNumberFormat="1" applyFont="1" applyAlignment="1">
      <alignment horizontal="center" vertical="center"/>
    </xf>
    <xf numFmtId="14" fontId="23" fillId="0" borderId="0" xfId="0" quotePrefix="1" applyNumberFormat="1" applyFont="1" applyAlignment="1">
      <alignment horizontal="left" vertical="center"/>
    </xf>
    <xf numFmtId="0" fontId="19" fillId="0" borderId="0" xfId="0" applyFont="1" applyAlignment="1">
      <alignment horizontal="left"/>
    </xf>
    <xf numFmtId="14" fontId="19" fillId="0" borderId="0" xfId="0" applyNumberFormat="1" applyFont="1" applyAlignment="1">
      <alignment horizontal="center"/>
    </xf>
    <xf numFmtId="14" fontId="19" fillId="0" borderId="0" xfId="0" applyNumberFormat="1" applyFont="1"/>
    <xf numFmtId="168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0" fillId="4" borderId="0" xfId="0" applyFill="1"/>
    <xf numFmtId="168" fontId="0" fillId="4" borderId="0" xfId="0" applyNumberFormat="1" applyFill="1"/>
    <xf numFmtId="167" fontId="0" fillId="4" borderId="0" xfId="1" applyNumberFormat="1" applyFont="1" applyFill="1"/>
    <xf numFmtId="167" fontId="0" fillId="4" borderId="0" xfId="0" applyNumberFormat="1" applyFill="1"/>
    <xf numFmtId="9" fontId="16" fillId="0" borderId="16" xfId="0" applyNumberFormat="1" applyFont="1" applyBorder="1" applyAlignment="1">
      <alignment horizontal="right" vertical="center"/>
    </xf>
    <xf numFmtId="0" fontId="0" fillId="7" borderId="0" xfId="0" applyFill="1"/>
    <xf numFmtId="168" fontId="0" fillId="7" borderId="0" xfId="0" applyNumberFormat="1" applyFill="1"/>
    <xf numFmtId="167" fontId="0" fillId="7" borderId="0" xfId="1" applyNumberFormat="1" applyFont="1" applyFill="1"/>
    <xf numFmtId="167" fontId="0" fillId="7" borderId="0" xfId="0" applyNumberFormat="1" applyFill="1"/>
    <xf numFmtId="166" fontId="20" fillId="5" borderId="1" xfId="1" applyNumberFormat="1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horizontal="center" vertical="center" wrapText="1"/>
    </xf>
    <xf numFmtId="166" fontId="19" fillId="0" borderId="1" xfId="1" applyNumberFormat="1" applyFont="1" applyBorder="1" applyAlignment="1">
      <alignment horizontal="center"/>
    </xf>
    <xf numFmtId="166" fontId="20" fillId="5" borderId="1" xfId="1" applyNumberFormat="1" applyFont="1" applyFill="1" applyBorder="1" applyAlignment="1">
      <alignment horizontal="center"/>
    </xf>
    <xf numFmtId="166" fontId="21" fillId="5" borderId="1" xfId="1" applyNumberFormat="1" applyFont="1" applyFill="1" applyBorder="1" applyAlignment="1">
      <alignment horizontal="center" vertical="center"/>
    </xf>
    <xf numFmtId="166" fontId="23" fillId="0" borderId="0" xfId="1" applyNumberFormat="1" applyFont="1" applyAlignment="1">
      <alignment horizontal="center" vertical="center"/>
    </xf>
    <xf numFmtId="166" fontId="24" fillId="0" borderId="0" xfId="1" applyNumberFormat="1" applyFont="1" applyAlignment="1">
      <alignment horizontal="center"/>
    </xf>
    <xf numFmtId="166" fontId="19" fillId="0" borderId="0" xfId="1" applyNumberFormat="1" applyFont="1" applyAlignment="1">
      <alignment horizontal="center"/>
    </xf>
    <xf numFmtId="14" fontId="18" fillId="0" borderId="0" xfId="0" applyNumberFormat="1" applyFont="1" applyAlignment="1">
      <alignment horizontal="center"/>
    </xf>
    <xf numFmtId="14" fontId="20" fillId="5" borderId="6" xfId="0" applyNumberFormat="1" applyFont="1" applyFill="1" applyBorder="1" applyAlignment="1">
      <alignment horizontal="center"/>
    </xf>
    <xf numFmtId="14" fontId="20" fillId="5" borderId="7" xfId="0" applyNumberFormat="1" applyFont="1" applyFill="1" applyBorder="1" applyAlignment="1">
      <alignment horizontal="center"/>
    </xf>
    <xf numFmtId="14" fontId="22" fillId="4" borderId="6" xfId="0" quotePrefix="1" applyNumberFormat="1" applyFont="1" applyFill="1" applyBorder="1" applyAlignment="1">
      <alignment horizontal="center" vertical="center"/>
    </xf>
    <xf numFmtId="14" fontId="22" fillId="4" borderId="17" xfId="0" quotePrefix="1" applyNumberFormat="1" applyFont="1" applyFill="1" applyBorder="1" applyAlignment="1">
      <alignment horizontal="center" vertical="center"/>
    </xf>
    <xf numFmtId="14" fontId="22" fillId="4" borderId="7" xfId="0" quotePrefix="1" applyNumberFormat="1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14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38" fontId="15" fillId="0" borderId="16" xfId="0" applyNumberFormat="1" applyFont="1" applyBorder="1" applyAlignment="1">
      <alignment horizontal="right" vertical="center"/>
    </xf>
    <xf numFmtId="1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38" fontId="16" fillId="0" borderId="0" xfId="0" applyNumberFormat="1" applyFont="1" applyAlignment="1">
      <alignment horizontal="right" vertical="center"/>
    </xf>
    <xf numFmtId="38" fontId="16" fillId="7" borderId="16" xfId="0" applyNumberFormat="1" applyFont="1" applyFill="1" applyBorder="1" applyAlignment="1">
      <alignment horizontal="right" vertical="center"/>
    </xf>
    <xf numFmtId="14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38" fontId="26" fillId="0" borderId="0" xfId="0" applyNumberFormat="1" applyFont="1"/>
    <xf numFmtId="165" fontId="0" fillId="0" borderId="2" xfId="0" applyNumberFormat="1" applyFont="1" applyBorder="1" applyAlignment="1">
      <alignment horizontal="right" vertical="center" wrapText="1"/>
    </xf>
    <xf numFmtId="166" fontId="0" fillId="0" borderId="0" xfId="0" applyNumberFormat="1"/>
    <xf numFmtId="164" fontId="0" fillId="0" borderId="0" xfId="0" applyNumberFormat="1"/>
    <xf numFmtId="14" fontId="26" fillId="0" borderId="16" xfId="0" applyNumberFormat="1" applyFont="1" applyBorder="1" applyAlignment="1">
      <alignment horizontal="center"/>
    </xf>
    <xf numFmtId="14" fontId="16" fillId="0" borderId="0" xfId="0" applyNumberFormat="1" applyFont="1" applyBorder="1" applyAlignment="1">
      <alignment horizontal="center" vertical="center"/>
    </xf>
    <xf numFmtId="14" fontId="15" fillId="0" borderId="0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horizontal="left"/>
    </xf>
    <xf numFmtId="0" fontId="16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6" fillId="0" borderId="16" xfId="0" applyFont="1" applyBorder="1"/>
    <xf numFmtId="0" fontId="0" fillId="0" borderId="16" xfId="0" applyBorder="1"/>
    <xf numFmtId="38" fontId="26" fillId="0" borderId="16" xfId="0" applyNumberFormat="1" applyFont="1" applyBorder="1"/>
    <xf numFmtId="38" fontId="16" fillId="0" borderId="0" xfId="0" applyNumberFormat="1" applyFont="1" applyBorder="1" applyAlignment="1">
      <alignment horizontal="right" vertical="center"/>
    </xf>
    <xf numFmtId="38" fontId="15" fillId="0" borderId="0" xfId="0" applyNumberFormat="1" applyFont="1" applyBorder="1" applyAlignment="1">
      <alignment horizontal="right" vertical="center"/>
    </xf>
    <xf numFmtId="0" fontId="0" fillId="0" borderId="1" xfId="0" applyBorder="1"/>
    <xf numFmtId="166" fontId="0" fillId="0" borderId="1" xfId="1" applyNumberFormat="1" applyFont="1" applyBorder="1"/>
    <xf numFmtId="9" fontId="0" fillId="0" borderId="1" xfId="2" applyFont="1" applyBorder="1"/>
    <xf numFmtId="166" fontId="0" fillId="0" borderId="1" xfId="0" applyNumberFormat="1" applyBorder="1"/>
    <xf numFmtId="0" fontId="0" fillId="0" borderId="0" xfId="0" applyAlignment="1">
      <alignment horizontal="center"/>
    </xf>
    <xf numFmtId="0" fontId="17" fillId="8" borderId="1" xfId="0" applyFont="1" applyFill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horizontal="left" vertical="center"/>
    </xf>
    <xf numFmtId="167" fontId="19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171" fontId="0" fillId="0" borderId="1" xfId="2" applyNumberFormat="1" applyFon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17" fillId="0" borderId="1" xfId="0" applyFont="1" applyBorder="1"/>
    <xf numFmtId="166" fontId="27" fillId="0" borderId="1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colors>
    <mruColors>
      <color rgb="FFED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CC84D-9276-4DC6-91C0-AA4B9B60F92C}">
  <dimension ref="A1:H32"/>
  <sheetViews>
    <sheetView topLeftCell="A4" workbookViewId="0">
      <selection activeCell="F27" sqref="F27"/>
    </sheetView>
  </sheetViews>
  <sheetFormatPr defaultRowHeight="15.75" x14ac:dyDescent="0.25"/>
  <cols>
    <col min="1" max="1" width="7" style="68" customWidth="1"/>
    <col min="2" max="2" width="15.5703125" style="91" customWidth="1"/>
    <col min="3" max="3" width="28.85546875" style="89" customWidth="1"/>
    <col min="4" max="4" width="19.28515625" style="111" customWidth="1"/>
    <col min="5" max="5" width="22.7109375" style="68" customWidth="1"/>
    <col min="6" max="6" width="24" style="68" customWidth="1"/>
    <col min="7" max="7" width="9.140625" style="68"/>
    <col min="8" max="8" width="18.5703125" style="68" customWidth="1"/>
    <col min="9" max="16384" width="9.140625" style="68"/>
  </cols>
  <sheetData>
    <row r="1" spans="1:6" ht="19.5" x14ac:dyDescent="0.3">
      <c r="B1" s="112" t="s">
        <v>819</v>
      </c>
      <c r="C1" s="112"/>
      <c r="D1" s="112"/>
      <c r="E1" s="112"/>
      <c r="F1" s="112"/>
    </row>
    <row r="2" spans="1:6" s="71" customFormat="1" ht="31.5" x14ac:dyDescent="0.25">
      <c r="B2" s="69" t="s">
        <v>809</v>
      </c>
      <c r="C2" s="70" t="s">
        <v>810</v>
      </c>
      <c r="D2" s="104" t="s">
        <v>811</v>
      </c>
      <c r="E2" s="70" t="s">
        <v>812</v>
      </c>
      <c r="F2" s="70" t="s">
        <v>813</v>
      </c>
    </row>
    <row r="3" spans="1:6" s="71" customFormat="1" x14ac:dyDescent="0.25">
      <c r="B3" s="72"/>
      <c r="C3" s="73" t="s">
        <v>814</v>
      </c>
      <c r="D3" s="105"/>
      <c r="E3" s="73"/>
      <c r="F3" s="73"/>
    </row>
    <row r="4" spans="1:6" x14ac:dyDescent="0.25">
      <c r="A4" s="68">
        <v>4</v>
      </c>
      <c r="B4" s="79"/>
      <c r="C4" s="75" t="s">
        <v>820</v>
      </c>
      <c r="D4" s="106">
        <f>+SUMIFS(BKHĐ!I$5:I$232,BKHĐ!A$5:A$232,'TH Công nợ'!A4)</f>
        <v>30703149</v>
      </c>
      <c r="E4" s="77"/>
      <c r="F4" s="78"/>
    </row>
    <row r="5" spans="1:6" x14ac:dyDescent="0.25">
      <c r="A5" s="68">
        <v>5</v>
      </c>
      <c r="B5" s="79"/>
      <c r="C5" s="75" t="s">
        <v>821</v>
      </c>
      <c r="D5" s="106">
        <f>+SUMIFS(BKHĐ!I$5:I$232,BKHĐ!A$5:A$232,'TH Công nợ'!A5)</f>
        <v>68228194</v>
      </c>
      <c r="E5" s="77"/>
      <c r="F5" s="78"/>
    </row>
    <row r="6" spans="1:6" x14ac:dyDescent="0.25">
      <c r="A6" s="68">
        <v>6</v>
      </c>
      <c r="B6" s="79"/>
      <c r="C6" s="75" t="s">
        <v>822</v>
      </c>
      <c r="D6" s="106">
        <f>+SUMIFS(BKHĐ!I$5:I$232,BKHĐ!A$5:A$232,'TH Công nợ'!A6)</f>
        <v>43108591</v>
      </c>
      <c r="E6" s="77"/>
      <c r="F6" s="78"/>
    </row>
    <row r="7" spans="1:6" x14ac:dyDescent="0.25">
      <c r="A7" s="68">
        <v>7</v>
      </c>
      <c r="B7" s="79"/>
      <c r="C7" s="75" t="s">
        <v>823</v>
      </c>
      <c r="D7" s="106">
        <f>+SUMIFS(BKHĐ!I$5:I$232,BKHĐ!A$5:A$232,'TH Công nợ'!A7)</f>
        <v>52028417</v>
      </c>
      <c r="E7" s="77"/>
      <c r="F7" s="78"/>
    </row>
    <row r="8" spans="1:6" x14ac:dyDescent="0.25">
      <c r="A8" s="68">
        <v>8</v>
      </c>
      <c r="B8" s="79"/>
      <c r="C8" s="75" t="s">
        <v>824</v>
      </c>
      <c r="D8" s="106">
        <f>+SUMIFS(BKHĐ!I$5:I$232,BKHĐ!A$5:A$232,'TH Công nợ'!A8)</f>
        <v>56790364</v>
      </c>
      <c r="E8" s="77"/>
      <c r="F8" s="78"/>
    </row>
    <row r="9" spans="1:6" x14ac:dyDescent="0.25">
      <c r="A9" s="68">
        <v>9</v>
      </c>
      <c r="B9" s="79"/>
      <c r="C9" s="75" t="s">
        <v>825</v>
      </c>
      <c r="D9" s="106">
        <f>+SUMIFS(BKHĐ!I$5:I$232,BKHĐ!A$5:A$232,'TH Công nợ'!A9)</f>
        <v>45414274</v>
      </c>
      <c r="E9" s="77"/>
      <c r="F9" s="78"/>
    </row>
    <row r="10" spans="1:6" x14ac:dyDescent="0.25">
      <c r="A10" s="68">
        <v>10</v>
      </c>
      <c r="B10" s="79"/>
      <c r="C10" s="75" t="s">
        <v>826</v>
      </c>
      <c r="D10" s="106">
        <f>+SUMIFS(BKHĐ!I$5:I$232,BKHĐ!A$5:A$232,'TH Công nợ'!A10)</f>
        <v>52084573</v>
      </c>
      <c r="E10" s="77"/>
      <c r="F10" s="78"/>
    </row>
    <row r="11" spans="1:6" x14ac:dyDescent="0.25">
      <c r="B11" s="113" t="s">
        <v>815</v>
      </c>
      <c r="C11" s="114"/>
      <c r="D11" s="107">
        <f>+SUM(D4:D10)</f>
        <v>348357562</v>
      </c>
      <c r="E11" s="82">
        <f>+SUM(E4:E10)</f>
        <v>0</v>
      </c>
      <c r="F11" s="83"/>
    </row>
    <row r="12" spans="1:6" x14ac:dyDescent="0.25">
      <c r="A12" s="68">
        <v>5</v>
      </c>
      <c r="B12" s="74"/>
      <c r="C12" s="81" t="s">
        <v>1041</v>
      </c>
      <c r="D12" s="106">
        <f>+SUMIFS(BKHĐ!I$233:I$264,BKHĐ!A$233:A$264,'TH Công nợ'!A12)</f>
        <v>-696861</v>
      </c>
      <c r="E12" s="76"/>
      <c r="F12" s="78"/>
    </row>
    <row r="13" spans="1:6" x14ac:dyDescent="0.25">
      <c r="A13" s="68">
        <v>6</v>
      </c>
      <c r="B13" s="74"/>
      <c r="C13" s="81" t="s">
        <v>1042</v>
      </c>
      <c r="D13" s="106">
        <f>+SUMIFS(BKHĐ!I$233:I$264,BKHĐ!A$233:A$264,'TH Công nợ'!A13)</f>
        <v>-805002</v>
      </c>
      <c r="E13" s="76"/>
      <c r="F13" s="78"/>
    </row>
    <row r="14" spans="1:6" x14ac:dyDescent="0.25">
      <c r="A14" s="68">
        <v>7</v>
      </c>
      <c r="B14" s="74"/>
      <c r="C14" s="81" t="s">
        <v>1043</v>
      </c>
      <c r="D14" s="106">
        <f>+SUMIFS(BKHĐ!I$233:I$264,BKHĐ!A$233:A$264,'TH Công nợ'!A14)</f>
        <v>-4444916</v>
      </c>
      <c r="E14" s="76"/>
      <c r="F14" s="78"/>
    </row>
    <row r="15" spans="1:6" x14ac:dyDescent="0.25">
      <c r="A15" s="68">
        <v>8</v>
      </c>
      <c r="B15" s="74"/>
      <c r="C15" s="81" t="s">
        <v>1044</v>
      </c>
      <c r="D15" s="106">
        <f>+SUMIFS(BKHĐ!I$233:I$264,BKHĐ!A$233:A$264,'TH Công nợ'!A15)</f>
        <v>-496703</v>
      </c>
      <c r="E15" s="76"/>
      <c r="F15" s="78"/>
    </row>
    <row r="16" spans="1:6" x14ac:dyDescent="0.25">
      <c r="A16" s="68">
        <v>9</v>
      </c>
      <c r="B16" s="74"/>
      <c r="C16" s="81" t="s">
        <v>1045</v>
      </c>
      <c r="D16" s="106">
        <f>+SUMIFS(BKHĐ!I$233:I$264,BKHĐ!A$233:A$264,'TH Công nợ'!A16)</f>
        <v>-16455008</v>
      </c>
      <c r="E16" s="77"/>
      <c r="F16" s="78"/>
    </row>
    <row r="17" spans="1:8" x14ac:dyDescent="0.25">
      <c r="A17" s="68">
        <v>10</v>
      </c>
      <c r="B17" s="74"/>
      <c r="C17" s="81" t="s">
        <v>1046</v>
      </c>
      <c r="D17" s="106">
        <f>+SUMIFS(BKHĐ!I$233:I$264,BKHĐ!A$233:A$264,'TH Công nợ'!A17)</f>
        <v>-2150290</v>
      </c>
      <c r="E17" s="77"/>
      <c r="F17" s="78"/>
    </row>
    <row r="18" spans="1:8" x14ac:dyDescent="0.25">
      <c r="A18" s="68">
        <v>11</v>
      </c>
      <c r="B18" s="74"/>
      <c r="C18" s="81" t="s">
        <v>1047</v>
      </c>
      <c r="D18" s="106">
        <f>+SUMIFS(BKHĐ!I$233:I$264,BKHĐ!A$233:A$264,'TH Công nợ'!A18)</f>
        <v>-1082136</v>
      </c>
      <c r="E18" s="77"/>
      <c r="F18" s="78"/>
    </row>
    <row r="19" spans="1:8" x14ac:dyDescent="0.25">
      <c r="A19" s="68">
        <v>12</v>
      </c>
      <c r="B19" s="74"/>
      <c r="C19" s="81" t="s">
        <v>1048</v>
      </c>
      <c r="D19" s="106">
        <f>+SUMIFS(BKHĐ!I$233:I$264,BKHĐ!A$233:A$264,'TH Công nợ'!A19)</f>
        <v>-3537169</v>
      </c>
      <c r="E19" s="77"/>
      <c r="F19" s="78"/>
    </row>
    <row r="20" spans="1:8" x14ac:dyDescent="0.25">
      <c r="A20" s="68">
        <v>1</v>
      </c>
      <c r="B20" s="78"/>
      <c r="C20" s="75" t="s">
        <v>1040</v>
      </c>
      <c r="D20" s="106">
        <f>+SUMIFS(BKHĐ!I$233:I$264,BKHĐ!A$233:A$264,'TH Công nợ'!A20)</f>
        <v>-3183769</v>
      </c>
      <c r="E20" s="77"/>
      <c r="F20" s="78"/>
    </row>
    <row r="21" spans="1:8" x14ac:dyDescent="0.25">
      <c r="B21" s="113" t="s">
        <v>816</v>
      </c>
      <c r="C21" s="114"/>
      <c r="D21" s="107">
        <f>+SUM(D12:D20)</f>
        <v>-32851854</v>
      </c>
      <c r="E21" s="84">
        <f>SUM(E12:E20)</f>
        <v>0</v>
      </c>
      <c r="F21" s="83"/>
    </row>
    <row r="22" spans="1:8" x14ac:dyDescent="0.25">
      <c r="A22" s="68">
        <v>7</v>
      </c>
      <c r="B22" s="74">
        <v>44754</v>
      </c>
      <c r="C22" s="75" t="s">
        <v>827</v>
      </c>
      <c r="D22" s="106"/>
      <c r="E22" s="76"/>
      <c r="F22" s="77">
        <v>50338047</v>
      </c>
    </row>
    <row r="23" spans="1:8" ht="31.5" x14ac:dyDescent="0.25">
      <c r="A23" s="68">
        <v>8</v>
      </c>
      <c r="B23" s="174" t="s">
        <v>1067</v>
      </c>
      <c r="C23" s="175" t="s">
        <v>828</v>
      </c>
      <c r="D23" s="106"/>
      <c r="E23" s="76"/>
      <c r="F23" s="176">
        <f>9403279+28726416</f>
        <v>38129695</v>
      </c>
      <c r="H23" s="80"/>
    </row>
    <row r="24" spans="1:8" ht="35.25" customHeight="1" x14ac:dyDescent="0.25">
      <c r="A24" s="68">
        <v>9</v>
      </c>
      <c r="B24" s="174" t="s">
        <v>1068</v>
      </c>
      <c r="C24" s="175" t="s">
        <v>829</v>
      </c>
      <c r="D24" s="106"/>
      <c r="E24" s="76"/>
      <c r="F24" s="176">
        <f>63102337+31560504</f>
        <v>94662841</v>
      </c>
    </row>
    <row r="25" spans="1:8" ht="16.5" customHeight="1" x14ac:dyDescent="0.25">
      <c r="A25" s="68">
        <v>10</v>
      </c>
      <c r="B25" s="74"/>
      <c r="C25" s="75" t="s">
        <v>830</v>
      </c>
      <c r="D25" s="106"/>
      <c r="E25" s="76"/>
      <c r="F25" s="77"/>
    </row>
    <row r="26" spans="1:8" x14ac:dyDescent="0.25">
      <c r="A26" s="68">
        <v>11</v>
      </c>
      <c r="B26" s="74">
        <v>44886</v>
      </c>
      <c r="C26" s="75" t="s">
        <v>831</v>
      </c>
      <c r="D26" s="106"/>
      <c r="E26" s="76"/>
      <c r="F26" s="77">
        <v>7523936</v>
      </c>
    </row>
    <row r="27" spans="1:8" x14ac:dyDescent="0.25">
      <c r="B27" s="113" t="s">
        <v>817</v>
      </c>
      <c r="C27" s="114"/>
      <c r="D27" s="108"/>
      <c r="E27" s="85"/>
      <c r="F27" s="85">
        <f>SUM(F22:F26)</f>
        <v>190654519</v>
      </c>
    </row>
    <row r="28" spans="1:8" x14ac:dyDescent="0.25">
      <c r="B28" s="115" t="s">
        <v>818</v>
      </c>
      <c r="C28" s="116"/>
      <c r="D28" s="116"/>
      <c r="E28" s="117"/>
      <c r="F28" s="86">
        <f>+D11+D21-F27</f>
        <v>124851189</v>
      </c>
    </row>
    <row r="29" spans="1:8" x14ac:dyDescent="0.25">
      <c r="B29" s="87"/>
      <c r="C29" s="88"/>
      <c r="D29" s="109"/>
    </row>
    <row r="30" spans="1:8" x14ac:dyDescent="0.25">
      <c r="B30" s="87"/>
      <c r="C30" s="88"/>
      <c r="D30" s="109"/>
      <c r="E30" s="118"/>
      <c r="F30" s="118"/>
    </row>
    <row r="31" spans="1:8" x14ac:dyDescent="0.25">
      <c r="B31" s="87"/>
      <c r="C31" s="88"/>
      <c r="D31" s="109"/>
      <c r="F31" s="89"/>
    </row>
    <row r="32" spans="1:8" x14ac:dyDescent="0.25">
      <c r="B32" s="90"/>
      <c r="D32" s="110"/>
    </row>
  </sheetData>
  <mergeCells count="6">
    <mergeCell ref="E30:F30"/>
    <mergeCell ref="B1:F1"/>
    <mergeCell ref="B11:C11"/>
    <mergeCell ref="B21:C21"/>
    <mergeCell ref="B27:C27"/>
    <mergeCell ref="B28:E28"/>
  </mergeCells>
  <phoneticPr fontId="25" type="noConversion"/>
  <conditionalFormatting sqref="B29:C31 B28">
    <cfRule type="duplicateValues" dxfId="5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23D7-7799-4CEB-B08C-184CA9FE118E}">
  <dimension ref="A1:S67"/>
  <sheetViews>
    <sheetView workbookViewId="0">
      <selection activeCell="O74" sqref="O74"/>
    </sheetView>
  </sheetViews>
  <sheetFormatPr defaultRowHeight="15" x14ac:dyDescent="0.25"/>
  <cols>
    <col min="1" max="9" width="16.28515625" customWidth="1"/>
  </cols>
  <sheetData>
    <row r="1" spans="1:19" x14ac:dyDescent="0.25">
      <c r="A1" s="1"/>
      <c r="B1" s="1"/>
      <c r="E1" s="1"/>
      <c r="F1" s="1"/>
      <c r="G1" s="1"/>
      <c r="H1" s="1"/>
      <c r="I1" s="11"/>
    </row>
    <row r="2" spans="1:19" x14ac:dyDescent="0.25">
      <c r="A2" s="2" t="s">
        <v>0</v>
      </c>
      <c r="J2" s="22"/>
      <c r="K2" s="22"/>
      <c r="L2" s="22"/>
      <c r="M2" s="22"/>
      <c r="N2" s="22"/>
      <c r="O2" s="22"/>
      <c r="P2" s="22"/>
      <c r="Q2" s="22"/>
    </row>
    <row r="3" spans="1:19" x14ac:dyDescent="0.25">
      <c r="A3" s="2" t="s">
        <v>1</v>
      </c>
      <c r="J3" s="22"/>
      <c r="K3" s="22"/>
      <c r="L3" s="22"/>
      <c r="M3" s="22"/>
      <c r="N3" s="22"/>
      <c r="O3" s="22"/>
      <c r="P3" s="22"/>
      <c r="Q3" s="22"/>
    </row>
    <row r="4" spans="1:19" x14ac:dyDescent="0.25">
      <c r="A4" s="2" t="s">
        <v>2</v>
      </c>
      <c r="J4" s="22"/>
      <c r="K4" s="22"/>
      <c r="L4" s="22"/>
      <c r="M4" s="22"/>
      <c r="N4" s="22"/>
      <c r="O4" s="22"/>
      <c r="P4" s="22"/>
      <c r="Q4" s="22"/>
    </row>
    <row r="5" spans="1:19" x14ac:dyDescent="0.25">
      <c r="J5" s="22"/>
      <c r="K5" s="22"/>
      <c r="L5" s="22"/>
      <c r="M5" s="22"/>
      <c r="N5" s="22"/>
      <c r="O5" s="22"/>
      <c r="P5" s="22"/>
      <c r="Q5" s="22"/>
    </row>
    <row r="6" spans="1:19" ht="20.25" x14ac:dyDescent="0.25">
      <c r="A6" s="128" t="s">
        <v>3</v>
      </c>
      <c r="B6" s="128"/>
      <c r="C6" s="128"/>
      <c r="D6" s="128"/>
      <c r="E6" s="128"/>
      <c r="F6" s="128"/>
      <c r="G6" s="128"/>
      <c r="H6" s="128"/>
      <c r="I6" s="128"/>
      <c r="J6" s="22"/>
      <c r="K6" s="22"/>
      <c r="L6" s="22"/>
      <c r="M6" s="22"/>
      <c r="N6" s="22"/>
      <c r="O6" s="22"/>
      <c r="P6" s="22"/>
      <c r="Q6" s="22"/>
    </row>
    <row r="7" spans="1:19" x14ac:dyDescent="0.25">
      <c r="A7" s="129" t="s">
        <v>117</v>
      </c>
      <c r="B7" s="129"/>
      <c r="C7" s="129"/>
      <c r="D7" s="129"/>
      <c r="E7" s="129"/>
      <c r="F7" s="129"/>
      <c r="G7" s="129"/>
      <c r="H7" s="129"/>
      <c r="I7" s="129"/>
      <c r="J7" s="22"/>
      <c r="K7" s="22"/>
      <c r="L7" s="22"/>
      <c r="M7" s="22"/>
      <c r="N7" s="22"/>
      <c r="O7" s="22"/>
      <c r="P7" s="22"/>
      <c r="Q7" s="22"/>
    </row>
    <row r="8" spans="1:19" x14ac:dyDescent="0.25">
      <c r="C8" s="5"/>
      <c r="D8" s="5"/>
      <c r="E8" s="5"/>
      <c r="F8" s="5"/>
      <c r="G8" s="5"/>
      <c r="H8" s="5"/>
      <c r="I8" s="13"/>
      <c r="J8" s="22"/>
      <c r="K8" s="22"/>
      <c r="L8" s="22"/>
      <c r="M8" s="22"/>
      <c r="N8" s="22"/>
      <c r="O8" s="22"/>
      <c r="P8" s="22"/>
      <c r="Q8" s="22"/>
    </row>
    <row r="9" spans="1:19" x14ac:dyDescent="0.25">
      <c r="A9" s="121" t="s">
        <v>4</v>
      </c>
      <c r="B9" s="133" t="s">
        <v>5</v>
      </c>
      <c r="C9" s="122" t="s">
        <v>6</v>
      </c>
      <c r="D9" s="122"/>
      <c r="E9" s="122"/>
      <c r="F9" s="122" t="s">
        <v>7</v>
      </c>
      <c r="G9" s="121" t="s">
        <v>8</v>
      </c>
      <c r="H9" s="123" t="s">
        <v>9</v>
      </c>
      <c r="I9" s="125" t="s">
        <v>10</v>
      </c>
      <c r="J9" s="22"/>
      <c r="K9" s="22"/>
      <c r="L9" s="22"/>
      <c r="M9" s="22"/>
      <c r="N9" s="22"/>
      <c r="O9" s="22"/>
      <c r="P9" s="22"/>
      <c r="Q9" s="22"/>
    </row>
    <row r="10" spans="1:19" x14ac:dyDescent="0.25">
      <c r="A10" s="121"/>
      <c r="B10" s="134"/>
      <c r="C10" s="39" t="s">
        <v>11</v>
      </c>
      <c r="D10" s="135" t="s">
        <v>12</v>
      </c>
      <c r="E10" s="136"/>
      <c r="F10" s="122"/>
      <c r="G10" s="121"/>
      <c r="H10" s="124"/>
      <c r="I10" s="125"/>
      <c r="J10" s="22"/>
      <c r="K10" s="22"/>
      <c r="L10" s="22"/>
      <c r="M10" s="22"/>
      <c r="N10" s="22"/>
      <c r="O10" s="22"/>
      <c r="P10" s="22"/>
      <c r="Q10" s="22"/>
    </row>
    <row r="11" spans="1:19" ht="19.5" customHeight="1" x14ac:dyDescent="0.25">
      <c r="A11" s="24"/>
      <c r="B11" s="40"/>
      <c r="C11" s="40"/>
      <c r="D11" s="41"/>
      <c r="E11" s="42"/>
      <c r="F11" s="40"/>
      <c r="G11" s="24"/>
      <c r="H11" s="24"/>
      <c r="I11" s="27"/>
      <c r="J11" s="22"/>
      <c r="K11" s="22"/>
      <c r="L11" s="22"/>
      <c r="M11" s="22"/>
      <c r="N11" s="22"/>
      <c r="O11" s="22"/>
      <c r="P11" s="22"/>
      <c r="Q11" s="22"/>
    </row>
    <row r="12" spans="1:19" ht="14.25" customHeight="1" x14ac:dyDescent="0.25">
      <c r="A12" s="7" t="s">
        <v>21</v>
      </c>
      <c r="B12" s="43" t="s">
        <v>22</v>
      </c>
      <c r="C12" s="44">
        <v>44739</v>
      </c>
      <c r="D12" s="45" t="s">
        <v>23</v>
      </c>
      <c r="E12" s="46" t="s">
        <v>118</v>
      </c>
      <c r="F12" s="43" t="s">
        <v>26</v>
      </c>
      <c r="G12" s="9">
        <v>2852636</v>
      </c>
      <c r="H12" s="9">
        <v>0</v>
      </c>
      <c r="I12" s="14">
        <v>2852636</v>
      </c>
      <c r="J12" s="19">
        <v>44742</v>
      </c>
      <c r="K12" s="19">
        <v>44739</v>
      </c>
      <c r="L12" s="19">
        <v>0</v>
      </c>
      <c r="M12" s="19">
        <v>0</v>
      </c>
      <c r="N12" s="19">
        <v>0</v>
      </c>
      <c r="O12" s="19">
        <v>1</v>
      </c>
      <c r="P12" s="22" t="s">
        <v>119</v>
      </c>
      <c r="Q12" s="37" t="s">
        <v>120</v>
      </c>
      <c r="R12" s="2">
        <v>2852636</v>
      </c>
      <c r="S12" s="38">
        <v>0</v>
      </c>
    </row>
    <row r="13" spans="1:19" ht="14.25" customHeight="1" x14ac:dyDescent="0.25">
      <c r="A13" s="7" t="s">
        <v>21</v>
      </c>
      <c r="B13" s="43" t="s">
        <v>22</v>
      </c>
      <c r="C13" s="44">
        <v>44742</v>
      </c>
      <c r="D13" s="45" t="s">
        <v>23</v>
      </c>
      <c r="E13" s="46" t="s">
        <v>121</v>
      </c>
      <c r="F13" s="43" t="s">
        <v>26</v>
      </c>
      <c r="G13" s="9">
        <v>1439845</v>
      </c>
      <c r="H13" s="9">
        <v>0</v>
      </c>
      <c r="I13" s="14">
        <v>1439845</v>
      </c>
      <c r="J13" s="19">
        <v>44742</v>
      </c>
      <c r="K13" s="19">
        <v>44742</v>
      </c>
      <c r="L13" s="19">
        <v>0</v>
      </c>
      <c r="M13" s="19">
        <v>0</v>
      </c>
      <c r="N13" s="19">
        <v>0</v>
      </c>
      <c r="O13" s="19">
        <v>1</v>
      </c>
      <c r="P13" s="22" t="s">
        <v>122</v>
      </c>
      <c r="Q13" s="37" t="s">
        <v>123</v>
      </c>
      <c r="R13" s="2">
        <v>1439846</v>
      </c>
      <c r="S13" s="38">
        <v>1</v>
      </c>
    </row>
    <row r="14" spans="1:19" ht="14.25" customHeight="1" x14ac:dyDescent="0.25">
      <c r="A14" s="7" t="s">
        <v>21</v>
      </c>
      <c r="B14" s="43" t="s">
        <v>22</v>
      </c>
      <c r="C14" s="44">
        <v>44750</v>
      </c>
      <c r="D14" s="45" t="s">
        <v>23</v>
      </c>
      <c r="E14" s="46" t="s">
        <v>124</v>
      </c>
      <c r="F14" s="43" t="s">
        <v>26</v>
      </c>
      <c r="G14" s="9">
        <v>2407730</v>
      </c>
      <c r="H14" s="9">
        <v>882258</v>
      </c>
      <c r="I14" s="14">
        <v>1525472</v>
      </c>
      <c r="J14" s="19">
        <v>44754</v>
      </c>
      <c r="K14" s="19">
        <v>44750</v>
      </c>
      <c r="L14" s="19">
        <v>0</v>
      </c>
      <c r="M14" s="19">
        <v>0</v>
      </c>
      <c r="N14" s="19">
        <v>882258</v>
      </c>
      <c r="O14" s="19">
        <v>1</v>
      </c>
      <c r="P14" s="22" t="s">
        <v>125</v>
      </c>
      <c r="Q14" s="37" t="s">
        <v>126</v>
      </c>
      <c r="R14" s="2">
        <v>2407730</v>
      </c>
      <c r="S14" s="38">
        <v>0</v>
      </c>
    </row>
    <row r="15" spans="1:19" ht="14.25" customHeight="1" x14ac:dyDescent="0.25">
      <c r="A15" s="7" t="s">
        <v>21</v>
      </c>
      <c r="B15" s="43" t="s">
        <v>22</v>
      </c>
      <c r="C15" s="44">
        <v>44770</v>
      </c>
      <c r="D15" s="45" t="s">
        <v>41</v>
      </c>
      <c r="E15" s="46" t="s">
        <v>127</v>
      </c>
      <c r="F15" s="43" t="s">
        <v>128</v>
      </c>
      <c r="G15" s="9">
        <v>0</v>
      </c>
      <c r="H15" s="9">
        <v>882258</v>
      </c>
      <c r="I15" s="14">
        <v>0</v>
      </c>
      <c r="P15" s="22"/>
      <c r="Q15" s="22"/>
      <c r="S15" s="38">
        <v>0</v>
      </c>
    </row>
    <row r="16" spans="1:19" ht="14.25" customHeight="1" x14ac:dyDescent="0.25">
      <c r="A16" s="7" t="s">
        <v>21</v>
      </c>
      <c r="B16" s="43" t="s">
        <v>22</v>
      </c>
      <c r="C16" s="44">
        <v>44750</v>
      </c>
      <c r="D16" s="45" t="s">
        <v>23</v>
      </c>
      <c r="E16" s="46" t="s">
        <v>129</v>
      </c>
      <c r="F16" s="43" t="s">
        <v>26</v>
      </c>
      <c r="G16" s="9">
        <v>1375434</v>
      </c>
      <c r="H16" s="9">
        <v>979660</v>
      </c>
      <c r="I16" s="14">
        <v>395774</v>
      </c>
      <c r="J16" s="19">
        <v>44754</v>
      </c>
      <c r="K16" s="19">
        <v>44750</v>
      </c>
      <c r="L16" s="19">
        <v>0</v>
      </c>
      <c r="M16" s="19">
        <v>0</v>
      </c>
      <c r="N16" s="19">
        <v>979660</v>
      </c>
      <c r="O16" s="19">
        <v>1</v>
      </c>
      <c r="P16" s="22" t="s">
        <v>130</v>
      </c>
      <c r="Q16" s="37" t="s">
        <v>131</v>
      </c>
      <c r="R16" s="2">
        <v>1375434</v>
      </c>
      <c r="S16" s="38">
        <v>0</v>
      </c>
    </row>
    <row r="17" spans="1:19" ht="14.25" customHeight="1" x14ac:dyDescent="0.25">
      <c r="A17" s="7" t="s">
        <v>21</v>
      </c>
      <c r="B17" s="43" t="s">
        <v>22</v>
      </c>
      <c r="C17" s="44">
        <v>44773</v>
      </c>
      <c r="D17" s="45" t="s">
        <v>41</v>
      </c>
      <c r="E17" s="46" t="s">
        <v>132</v>
      </c>
      <c r="F17" s="43" t="s">
        <v>133</v>
      </c>
      <c r="G17" s="9">
        <v>0</v>
      </c>
      <c r="H17" s="9">
        <v>979660</v>
      </c>
      <c r="I17" s="14">
        <v>0</v>
      </c>
      <c r="P17" s="22"/>
      <c r="Q17" s="22"/>
      <c r="S17" s="38">
        <v>0</v>
      </c>
    </row>
    <row r="18" spans="1:19" ht="14.25" customHeight="1" x14ac:dyDescent="0.25">
      <c r="A18" s="7" t="s">
        <v>21</v>
      </c>
      <c r="B18" s="43" t="s">
        <v>22</v>
      </c>
      <c r="C18" s="44">
        <v>44750</v>
      </c>
      <c r="D18" s="45" t="s">
        <v>23</v>
      </c>
      <c r="E18" s="46" t="s">
        <v>134</v>
      </c>
      <c r="F18" s="43" t="s">
        <v>26</v>
      </c>
      <c r="G18" s="9">
        <v>1139454</v>
      </c>
      <c r="H18" s="9">
        <v>0</v>
      </c>
      <c r="I18" s="14">
        <v>1139454</v>
      </c>
      <c r="J18" s="19">
        <v>44754</v>
      </c>
      <c r="K18" s="19">
        <v>44750</v>
      </c>
      <c r="L18" s="19">
        <v>0</v>
      </c>
      <c r="M18" s="19">
        <v>0</v>
      </c>
      <c r="N18" s="19">
        <v>0</v>
      </c>
      <c r="O18" s="19">
        <v>1</v>
      </c>
      <c r="P18" s="22" t="s">
        <v>135</v>
      </c>
      <c r="Q18" s="37" t="s">
        <v>136</v>
      </c>
      <c r="R18" s="2">
        <v>1139454</v>
      </c>
      <c r="S18" s="38">
        <v>0</v>
      </c>
    </row>
    <row r="19" spans="1:19" ht="14.25" customHeight="1" x14ac:dyDescent="0.25">
      <c r="A19" s="7" t="s">
        <v>21</v>
      </c>
      <c r="B19" s="43" t="s">
        <v>22</v>
      </c>
      <c r="C19" s="44">
        <v>44750</v>
      </c>
      <c r="D19" s="45" t="s">
        <v>23</v>
      </c>
      <c r="E19" s="46" t="s">
        <v>137</v>
      </c>
      <c r="F19" s="43" t="s">
        <v>26</v>
      </c>
      <c r="G19" s="9">
        <v>1203865</v>
      </c>
      <c r="H19" s="9">
        <v>0</v>
      </c>
      <c r="I19" s="14">
        <v>1203865</v>
      </c>
      <c r="J19" s="19">
        <v>44754</v>
      </c>
      <c r="K19" s="19">
        <v>44750</v>
      </c>
      <c r="L19" s="19">
        <v>0</v>
      </c>
      <c r="M19" s="19">
        <v>0</v>
      </c>
      <c r="N19" s="19">
        <v>0</v>
      </c>
      <c r="O19" s="19">
        <v>1</v>
      </c>
      <c r="P19" s="22" t="s">
        <v>138</v>
      </c>
      <c r="Q19" s="37" t="s">
        <v>139</v>
      </c>
      <c r="R19" s="2">
        <v>1203866</v>
      </c>
      <c r="S19" s="38">
        <v>1</v>
      </c>
    </row>
    <row r="20" spans="1:19" ht="14.25" customHeight="1" x14ac:dyDescent="0.25">
      <c r="A20" s="7" t="s">
        <v>21</v>
      </c>
      <c r="B20" s="43" t="s">
        <v>22</v>
      </c>
      <c r="C20" s="44">
        <v>44750</v>
      </c>
      <c r="D20" s="45" t="s">
        <v>23</v>
      </c>
      <c r="E20" s="46" t="s">
        <v>140</v>
      </c>
      <c r="F20" s="43" t="s">
        <v>26</v>
      </c>
      <c r="G20" s="9">
        <v>376699</v>
      </c>
      <c r="H20" s="9">
        <v>0</v>
      </c>
      <c r="I20" s="14">
        <v>376699</v>
      </c>
      <c r="J20" s="19">
        <v>44754</v>
      </c>
      <c r="K20" s="19">
        <v>44750</v>
      </c>
      <c r="L20" s="19">
        <v>0</v>
      </c>
      <c r="M20" s="19">
        <v>0</v>
      </c>
      <c r="N20" s="19">
        <v>0</v>
      </c>
      <c r="O20" s="19">
        <v>1</v>
      </c>
      <c r="P20" s="22" t="s">
        <v>141</v>
      </c>
      <c r="Q20" s="37" t="s">
        <v>142</v>
      </c>
      <c r="R20" s="2">
        <v>376699</v>
      </c>
      <c r="S20" s="38">
        <v>0</v>
      </c>
    </row>
    <row r="21" spans="1:19" ht="14.25" customHeight="1" x14ac:dyDescent="0.25">
      <c r="A21" s="7" t="s">
        <v>21</v>
      </c>
      <c r="B21" s="43" t="s">
        <v>22</v>
      </c>
      <c r="C21" s="44">
        <v>44750</v>
      </c>
      <c r="D21" s="45" t="s">
        <v>23</v>
      </c>
      <c r="E21" s="46" t="s">
        <v>143</v>
      </c>
      <c r="F21" s="43" t="s">
        <v>26</v>
      </c>
      <c r="G21" s="9">
        <v>2879690</v>
      </c>
      <c r="H21" s="9">
        <v>0</v>
      </c>
      <c r="I21" s="14">
        <v>2879690</v>
      </c>
      <c r="J21" s="19">
        <v>44754</v>
      </c>
      <c r="K21" s="19">
        <v>44750</v>
      </c>
      <c r="L21" s="19">
        <v>0</v>
      </c>
      <c r="M21" s="19">
        <v>0</v>
      </c>
      <c r="N21" s="19">
        <v>0</v>
      </c>
      <c r="O21" s="19">
        <v>1</v>
      </c>
      <c r="P21" s="22" t="s">
        <v>144</v>
      </c>
      <c r="Q21" s="37" t="s">
        <v>145</v>
      </c>
      <c r="R21" s="2">
        <v>2879690</v>
      </c>
      <c r="S21" s="38">
        <v>0</v>
      </c>
    </row>
    <row r="22" spans="1:19" ht="14.25" customHeight="1" x14ac:dyDescent="0.25">
      <c r="A22" s="7" t="s">
        <v>21</v>
      </c>
      <c r="B22" s="43" t="s">
        <v>22</v>
      </c>
      <c r="C22" s="44">
        <v>44751</v>
      </c>
      <c r="D22" s="45" t="s">
        <v>23</v>
      </c>
      <c r="E22" s="46" t="s">
        <v>146</v>
      </c>
      <c r="F22" s="43" t="s">
        <v>147</v>
      </c>
      <c r="G22" s="9">
        <v>1410296</v>
      </c>
      <c r="H22" s="9">
        <v>0</v>
      </c>
      <c r="I22" s="14">
        <v>1410296</v>
      </c>
      <c r="J22" s="19">
        <v>44760</v>
      </c>
      <c r="K22" s="19">
        <v>44751</v>
      </c>
      <c r="L22" s="19">
        <v>0</v>
      </c>
      <c r="M22" s="19">
        <v>0</v>
      </c>
      <c r="N22" s="19">
        <v>0</v>
      </c>
      <c r="O22" s="19">
        <v>1</v>
      </c>
      <c r="P22" s="22" t="s">
        <v>148</v>
      </c>
      <c r="Q22" s="37" t="s">
        <v>149</v>
      </c>
      <c r="R22" s="2">
        <v>1410297</v>
      </c>
      <c r="S22" s="38">
        <v>1</v>
      </c>
    </row>
    <row r="23" spans="1:19" ht="14.25" customHeight="1" x14ac:dyDescent="0.25">
      <c r="A23" s="7" t="s">
        <v>21</v>
      </c>
      <c r="B23" s="43" t="s">
        <v>22</v>
      </c>
      <c r="C23" s="44">
        <v>44755</v>
      </c>
      <c r="D23" s="45" t="s">
        <v>23</v>
      </c>
      <c r="E23" s="46" t="s">
        <v>150</v>
      </c>
      <c r="F23" s="43" t="s">
        <v>147</v>
      </c>
      <c r="G23" s="9">
        <v>1382872</v>
      </c>
      <c r="H23" s="9">
        <v>0</v>
      </c>
      <c r="I23" s="14">
        <v>1382872</v>
      </c>
      <c r="J23" s="19">
        <v>44760</v>
      </c>
      <c r="K23" s="19">
        <v>44755</v>
      </c>
      <c r="L23" s="19">
        <v>0</v>
      </c>
      <c r="M23" s="19">
        <v>0</v>
      </c>
      <c r="N23" s="19">
        <v>0</v>
      </c>
      <c r="O23" s="19">
        <v>1</v>
      </c>
      <c r="P23" s="22" t="s">
        <v>151</v>
      </c>
      <c r="Q23" s="37" t="s">
        <v>152</v>
      </c>
      <c r="R23" s="2">
        <v>1382876</v>
      </c>
      <c r="S23" s="38">
        <v>4</v>
      </c>
    </row>
    <row r="24" spans="1:19" ht="14.25" customHeight="1" x14ac:dyDescent="0.25">
      <c r="A24" s="7" t="s">
        <v>21</v>
      </c>
      <c r="B24" s="43" t="s">
        <v>22</v>
      </c>
      <c r="C24" s="44">
        <v>44755</v>
      </c>
      <c r="D24" s="45" t="s">
        <v>23</v>
      </c>
      <c r="E24" s="46" t="s">
        <v>153</v>
      </c>
      <c r="F24" s="43" t="s">
        <v>147</v>
      </c>
      <c r="G24" s="9">
        <v>1263504</v>
      </c>
      <c r="H24" s="9">
        <v>0</v>
      </c>
      <c r="I24" s="14">
        <v>1263504</v>
      </c>
      <c r="J24" s="19">
        <v>44760</v>
      </c>
      <c r="K24" s="19">
        <v>44755</v>
      </c>
      <c r="L24" s="19">
        <v>0</v>
      </c>
      <c r="M24" s="19">
        <v>0</v>
      </c>
      <c r="N24" s="19">
        <v>0</v>
      </c>
      <c r="O24" s="19">
        <v>1</v>
      </c>
      <c r="P24" s="22" t="s">
        <v>154</v>
      </c>
      <c r="Q24" s="37" t="s">
        <v>155</v>
      </c>
      <c r="R24" s="2">
        <v>1263508</v>
      </c>
      <c r="S24" s="38">
        <v>4</v>
      </c>
    </row>
    <row r="25" spans="1:19" ht="14.25" customHeight="1" x14ac:dyDescent="0.25">
      <c r="A25" s="7" t="s">
        <v>21</v>
      </c>
      <c r="B25" s="43" t="s">
        <v>22</v>
      </c>
      <c r="C25" s="44">
        <v>44757</v>
      </c>
      <c r="D25" s="45" t="s">
        <v>23</v>
      </c>
      <c r="E25" s="46" t="s">
        <v>156</v>
      </c>
      <c r="F25" s="43" t="s">
        <v>147</v>
      </c>
      <c r="G25" s="9">
        <v>1382869</v>
      </c>
      <c r="H25" s="9">
        <v>0</v>
      </c>
      <c r="I25" s="14">
        <v>1382869</v>
      </c>
      <c r="J25" s="19">
        <v>44767</v>
      </c>
      <c r="K25" s="19">
        <v>44757</v>
      </c>
      <c r="L25" s="19">
        <v>0</v>
      </c>
      <c r="M25" s="19">
        <v>0</v>
      </c>
      <c r="N25" s="19">
        <v>0</v>
      </c>
      <c r="O25" s="19">
        <v>1</v>
      </c>
      <c r="P25" s="22" t="s">
        <v>157</v>
      </c>
      <c r="Q25" s="37" t="s">
        <v>158</v>
      </c>
      <c r="R25" s="2">
        <v>1382876</v>
      </c>
      <c r="S25" s="38">
        <v>7</v>
      </c>
    </row>
    <row r="26" spans="1:19" ht="14.25" customHeight="1" x14ac:dyDescent="0.25">
      <c r="A26" s="7" t="s">
        <v>21</v>
      </c>
      <c r="B26" s="43" t="s">
        <v>22</v>
      </c>
      <c r="C26" s="44">
        <v>44757</v>
      </c>
      <c r="D26" s="45" t="s">
        <v>23</v>
      </c>
      <c r="E26" s="46" t="s">
        <v>159</v>
      </c>
      <c r="F26" s="43" t="s">
        <v>147</v>
      </c>
      <c r="G26" s="9">
        <v>1130103</v>
      </c>
      <c r="H26" s="9">
        <v>0</v>
      </c>
      <c r="I26" s="14">
        <v>1130103</v>
      </c>
      <c r="J26" s="19">
        <v>44767</v>
      </c>
      <c r="K26" s="19">
        <v>44757</v>
      </c>
      <c r="L26" s="19">
        <v>0</v>
      </c>
      <c r="M26" s="19">
        <v>0</v>
      </c>
      <c r="N26" s="19">
        <v>0</v>
      </c>
      <c r="O26" s="19">
        <v>1</v>
      </c>
      <c r="P26" s="22" t="s">
        <v>160</v>
      </c>
      <c r="Q26" s="37" t="s">
        <v>161</v>
      </c>
      <c r="R26" s="2">
        <v>1130096</v>
      </c>
      <c r="S26" s="38">
        <v>-7</v>
      </c>
    </row>
    <row r="27" spans="1:19" ht="14.25" customHeight="1" x14ac:dyDescent="0.25">
      <c r="A27" s="7" t="s">
        <v>21</v>
      </c>
      <c r="B27" s="43" t="s">
        <v>22</v>
      </c>
      <c r="C27" s="44">
        <v>44757</v>
      </c>
      <c r="D27" s="45" t="s">
        <v>23</v>
      </c>
      <c r="E27" s="46" t="s">
        <v>162</v>
      </c>
      <c r="F27" s="43" t="s">
        <v>147</v>
      </c>
      <c r="G27" s="9">
        <v>770188</v>
      </c>
      <c r="H27" s="9">
        <v>0</v>
      </c>
      <c r="I27" s="14">
        <v>770188</v>
      </c>
      <c r="J27" s="19">
        <v>44767</v>
      </c>
      <c r="K27" s="19">
        <v>44757</v>
      </c>
      <c r="L27" s="19">
        <v>0</v>
      </c>
      <c r="M27" s="19">
        <v>0</v>
      </c>
      <c r="N27" s="19">
        <v>0</v>
      </c>
      <c r="O27" s="19">
        <v>1</v>
      </c>
      <c r="P27" s="22" t="s">
        <v>163</v>
      </c>
      <c r="Q27" s="37" t="s">
        <v>164</v>
      </c>
      <c r="R27" s="2">
        <v>770197</v>
      </c>
      <c r="S27" s="38">
        <v>9</v>
      </c>
    </row>
    <row r="28" spans="1:19" ht="14.25" customHeight="1" x14ac:dyDescent="0.25">
      <c r="A28" s="7" t="s">
        <v>21</v>
      </c>
      <c r="B28" s="43" t="s">
        <v>22</v>
      </c>
      <c r="C28" s="44">
        <v>44760</v>
      </c>
      <c r="D28" s="45" t="s">
        <v>23</v>
      </c>
      <c r="E28" s="46" t="s">
        <v>165</v>
      </c>
      <c r="F28" s="43" t="s">
        <v>147</v>
      </c>
      <c r="G28" s="9">
        <v>4211444</v>
      </c>
      <c r="H28" s="9">
        <v>0</v>
      </c>
      <c r="I28" s="14">
        <v>4211444</v>
      </c>
      <c r="J28" s="19">
        <v>44767</v>
      </c>
      <c r="K28" s="19">
        <v>44760</v>
      </c>
      <c r="L28" s="19">
        <v>0</v>
      </c>
      <c r="M28" s="19">
        <v>0</v>
      </c>
      <c r="N28" s="19">
        <v>0</v>
      </c>
      <c r="O28" s="19">
        <v>1</v>
      </c>
      <c r="P28" s="22" t="s">
        <v>166</v>
      </c>
      <c r="Q28" s="37" t="s">
        <v>167</v>
      </c>
      <c r="R28" s="2">
        <v>4211449</v>
      </c>
      <c r="S28" s="38">
        <v>5</v>
      </c>
    </row>
    <row r="29" spans="1:19" ht="14.25" customHeight="1" x14ac:dyDescent="0.25">
      <c r="A29" s="7" t="s">
        <v>21</v>
      </c>
      <c r="B29" s="43" t="s">
        <v>22</v>
      </c>
      <c r="C29" s="44">
        <v>44761</v>
      </c>
      <c r="D29" s="45" t="s">
        <v>23</v>
      </c>
      <c r="E29" s="46" t="s">
        <v>168</v>
      </c>
      <c r="F29" s="43" t="s">
        <v>147</v>
      </c>
      <c r="G29" s="9">
        <v>2529759</v>
      </c>
      <c r="H29" s="9">
        <v>0</v>
      </c>
      <c r="I29" s="14">
        <v>2529759</v>
      </c>
      <c r="J29" s="19">
        <v>44767</v>
      </c>
      <c r="K29" s="19">
        <v>44761</v>
      </c>
      <c r="L29" s="19">
        <v>0</v>
      </c>
      <c r="M29" s="19">
        <v>0</v>
      </c>
      <c r="N29" s="19">
        <v>0</v>
      </c>
      <c r="O29" s="19">
        <v>1</v>
      </c>
      <c r="P29" s="22" t="s">
        <v>169</v>
      </c>
      <c r="Q29" s="37" t="s">
        <v>170</v>
      </c>
      <c r="R29" s="2">
        <v>2529770</v>
      </c>
      <c r="S29" s="38">
        <v>11</v>
      </c>
    </row>
    <row r="30" spans="1:19" ht="14.25" customHeight="1" x14ac:dyDescent="0.25">
      <c r="A30" s="7" t="s">
        <v>21</v>
      </c>
      <c r="B30" s="43" t="s">
        <v>22</v>
      </c>
      <c r="C30" s="44">
        <v>44762</v>
      </c>
      <c r="D30" s="45" t="s">
        <v>23</v>
      </c>
      <c r="E30" s="46" t="s">
        <v>171</v>
      </c>
      <c r="F30" s="43" t="s">
        <v>147</v>
      </c>
      <c r="G30" s="9">
        <v>1025510</v>
      </c>
      <c r="H30" s="9">
        <v>0</v>
      </c>
      <c r="I30" s="14">
        <v>1025510</v>
      </c>
      <c r="J30" s="19">
        <v>44767</v>
      </c>
      <c r="K30" s="19">
        <v>44762</v>
      </c>
      <c r="L30" s="19">
        <v>0</v>
      </c>
      <c r="M30" s="19">
        <v>0</v>
      </c>
      <c r="N30" s="19">
        <v>0</v>
      </c>
      <c r="O30" s="19">
        <v>1</v>
      </c>
      <c r="P30" s="22" t="s">
        <v>172</v>
      </c>
      <c r="Q30" s="37" t="s">
        <v>173</v>
      </c>
      <c r="R30" s="2">
        <v>1025514</v>
      </c>
      <c r="S30" s="38">
        <v>4</v>
      </c>
    </row>
    <row r="31" spans="1:19" ht="14.25" customHeight="1" x14ac:dyDescent="0.25">
      <c r="A31" s="7" t="s">
        <v>21</v>
      </c>
      <c r="B31" s="43" t="s">
        <v>22</v>
      </c>
      <c r="C31" s="44">
        <v>44764</v>
      </c>
      <c r="D31" s="45" t="s">
        <v>23</v>
      </c>
      <c r="E31" s="46" t="s">
        <v>174</v>
      </c>
      <c r="F31" s="43" t="s">
        <v>147</v>
      </c>
      <c r="G31" s="9">
        <v>688555</v>
      </c>
      <c r="H31" s="9">
        <v>0</v>
      </c>
      <c r="I31" s="14">
        <v>688555</v>
      </c>
      <c r="J31" s="19">
        <v>44767</v>
      </c>
      <c r="K31" s="19">
        <v>44764</v>
      </c>
      <c r="L31" s="19">
        <v>0</v>
      </c>
      <c r="M31" s="19">
        <v>0</v>
      </c>
      <c r="N31" s="19">
        <v>0</v>
      </c>
      <c r="O31" s="19">
        <v>1</v>
      </c>
      <c r="P31" s="22" t="s">
        <v>175</v>
      </c>
      <c r="Q31" s="37" t="s">
        <v>176</v>
      </c>
      <c r="R31" s="2">
        <v>688562</v>
      </c>
      <c r="S31" s="38">
        <v>7</v>
      </c>
    </row>
    <row r="32" spans="1:19" ht="14.25" customHeight="1" x14ac:dyDescent="0.25">
      <c r="A32" s="7" t="s">
        <v>21</v>
      </c>
      <c r="B32" s="43" t="s">
        <v>22</v>
      </c>
      <c r="C32" s="44">
        <v>44764</v>
      </c>
      <c r="D32" s="45" t="s">
        <v>23</v>
      </c>
      <c r="E32" s="46" t="s">
        <v>177</v>
      </c>
      <c r="F32" s="43" t="s">
        <v>147</v>
      </c>
      <c r="G32" s="9">
        <v>750847</v>
      </c>
      <c r="H32" s="9">
        <v>0</v>
      </c>
      <c r="I32" s="14">
        <v>750847</v>
      </c>
      <c r="J32" s="19">
        <v>44767</v>
      </c>
      <c r="K32" s="19">
        <v>44764</v>
      </c>
      <c r="L32" s="19">
        <v>0</v>
      </c>
      <c r="M32" s="19">
        <v>0</v>
      </c>
      <c r="N32" s="19">
        <v>0</v>
      </c>
      <c r="O32" s="19">
        <v>1</v>
      </c>
      <c r="P32" s="22" t="s">
        <v>178</v>
      </c>
      <c r="Q32" s="37" t="s">
        <v>179</v>
      </c>
      <c r="R32" s="2">
        <v>750859</v>
      </c>
      <c r="S32" s="38">
        <v>12</v>
      </c>
    </row>
    <row r="33" spans="1:19" ht="14.25" customHeight="1" x14ac:dyDescent="0.25">
      <c r="A33" s="7" t="s">
        <v>21</v>
      </c>
      <c r="B33" s="43" t="s">
        <v>22</v>
      </c>
      <c r="C33" s="44">
        <v>44767</v>
      </c>
      <c r="D33" s="45" t="s">
        <v>23</v>
      </c>
      <c r="E33" s="46" t="s">
        <v>180</v>
      </c>
      <c r="F33" s="43" t="s">
        <v>147</v>
      </c>
      <c r="G33" s="9">
        <v>753402</v>
      </c>
      <c r="H33" s="9">
        <v>0</v>
      </c>
      <c r="I33" s="14">
        <v>753402</v>
      </c>
      <c r="J33" s="19">
        <v>44767</v>
      </c>
      <c r="K33" s="19">
        <v>44767</v>
      </c>
      <c r="L33" s="19">
        <v>0</v>
      </c>
      <c r="M33" s="19">
        <v>0</v>
      </c>
      <c r="N33" s="19">
        <v>0</v>
      </c>
      <c r="O33" s="19">
        <v>1</v>
      </c>
      <c r="P33" s="22" t="s">
        <v>181</v>
      </c>
      <c r="Q33" s="37" t="s">
        <v>182</v>
      </c>
      <c r="R33" s="2">
        <v>753397</v>
      </c>
      <c r="S33" s="38">
        <v>-5</v>
      </c>
    </row>
    <row r="34" spans="1:19" ht="14.25" customHeight="1" x14ac:dyDescent="0.25">
      <c r="A34" s="7" t="s">
        <v>21</v>
      </c>
      <c r="B34" s="43" t="s">
        <v>22</v>
      </c>
      <c r="C34" s="44">
        <v>44767</v>
      </c>
      <c r="D34" s="45" t="s">
        <v>23</v>
      </c>
      <c r="E34" s="46" t="s">
        <v>183</v>
      </c>
      <c r="F34" s="43" t="s">
        <v>147</v>
      </c>
      <c r="G34" s="9">
        <v>2489163</v>
      </c>
      <c r="H34" s="9">
        <v>0</v>
      </c>
      <c r="I34" s="14">
        <v>2489163</v>
      </c>
      <c r="J34" s="19">
        <v>44770</v>
      </c>
      <c r="K34" s="19">
        <v>44767</v>
      </c>
      <c r="L34" s="19">
        <v>0</v>
      </c>
      <c r="M34" s="19">
        <v>0</v>
      </c>
      <c r="N34" s="19">
        <v>0</v>
      </c>
      <c r="O34" s="19">
        <v>1</v>
      </c>
      <c r="P34" s="22" t="s">
        <v>184</v>
      </c>
      <c r="Q34" s="37" t="s">
        <v>185</v>
      </c>
      <c r="R34" s="2">
        <v>2489175</v>
      </c>
      <c r="S34" s="38">
        <v>12</v>
      </c>
    </row>
    <row r="35" spans="1:19" ht="14.25" customHeight="1" x14ac:dyDescent="0.25">
      <c r="A35" s="7" t="s">
        <v>21</v>
      </c>
      <c r="B35" s="43" t="s">
        <v>22</v>
      </c>
      <c r="C35" s="44">
        <v>44768</v>
      </c>
      <c r="D35" s="45" t="s">
        <v>23</v>
      </c>
      <c r="E35" s="46" t="s">
        <v>186</v>
      </c>
      <c r="F35" s="43" t="s">
        <v>147</v>
      </c>
      <c r="G35" s="9">
        <v>1185107</v>
      </c>
      <c r="H35" s="9">
        <v>0</v>
      </c>
      <c r="I35" s="14">
        <v>1185107</v>
      </c>
      <c r="J35" s="19">
        <v>44770</v>
      </c>
      <c r="K35" s="19">
        <v>44768</v>
      </c>
      <c r="L35" s="19">
        <v>0</v>
      </c>
      <c r="M35" s="19">
        <v>0</v>
      </c>
      <c r="N35" s="19">
        <v>0</v>
      </c>
      <c r="O35" s="19">
        <v>1</v>
      </c>
      <c r="P35" s="22" t="s">
        <v>187</v>
      </c>
      <c r="Q35" s="37" t="s">
        <v>188</v>
      </c>
      <c r="R35" s="2">
        <v>1185106</v>
      </c>
      <c r="S35" s="38">
        <v>-1</v>
      </c>
    </row>
    <row r="36" spans="1:19" ht="14.25" customHeight="1" x14ac:dyDescent="0.25">
      <c r="A36" s="7" t="s">
        <v>21</v>
      </c>
      <c r="B36" s="43" t="s">
        <v>22</v>
      </c>
      <c r="C36" s="44">
        <v>44769</v>
      </c>
      <c r="D36" s="45" t="s">
        <v>23</v>
      </c>
      <c r="E36" s="46" t="s">
        <v>189</v>
      </c>
      <c r="F36" s="43" t="s">
        <v>26</v>
      </c>
      <c r="G36" s="9">
        <v>1146889</v>
      </c>
      <c r="H36" s="9">
        <v>0</v>
      </c>
      <c r="I36" s="14">
        <v>1146889</v>
      </c>
      <c r="J36" s="19">
        <v>44773</v>
      </c>
      <c r="K36" s="19">
        <v>44769</v>
      </c>
      <c r="L36" s="19">
        <v>0</v>
      </c>
      <c r="M36" s="19">
        <v>0</v>
      </c>
      <c r="N36" s="19">
        <v>0</v>
      </c>
      <c r="O36" s="19">
        <v>1</v>
      </c>
      <c r="P36" s="22" t="s">
        <v>190</v>
      </c>
      <c r="Q36" s="37" t="s">
        <v>191</v>
      </c>
      <c r="R36" s="2">
        <v>1146896</v>
      </c>
      <c r="S36" s="38">
        <v>7</v>
      </c>
    </row>
    <row r="37" spans="1:19" ht="14.25" customHeight="1" x14ac:dyDescent="0.25">
      <c r="A37" s="7" t="s">
        <v>21</v>
      </c>
      <c r="B37" s="43" t="s">
        <v>22</v>
      </c>
      <c r="C37" s="44">
        <v>44769</v>
      </c>
      <c r="D37" s="45" t="s">
        <v>23</v>
      </c>
      <c r="E37" s="46" t="s">
        <v>192</v>
      </c>
      <c r="F37" s="43" t="s">
        <v>26</v>
      </c>
      <c r="G37" s="9">
        <v>889456</v>
      </c>
      <c r="H37" s="9">
        <v>0</v>
      </c>
      <c r="I37" s="14">
        <v>889456</v>
      </c>
      <c r="J37" s="19">
        <v>44773</v>
      </c>
      <c r="K37" s="19">
        <v>44769</v>
      </c>
      <c r="L37" s="19">
        <v>0</v>
      </c>
      <c r="M37" s="19">
        <v>0</v>
      </c>
      <c r="N37" s="19">
        <v>0</v>
      </c>
      <c r="O37" s="19">
        <v>1</v>
      </c>
      <c r="P37" s="22" t="s">
        <v>193</v>
      </c>
      <c r="Q37" s="37" t="s">
        <v>194</v>
      </c>
      <c r="R37" s="2">
        <v>889456</v>
      </c>
      <c r="S37" s="38">
        <v>0</v>
      </c>
    </row>
    <row r="38" spans="1:19" ht="14.25" customHeight="1" x14ac:dyDescent="0.25">
      <c r="A38" s="7" t="s">
        <v>21</v>
      </c>
      <c r="B38" s="43" t="s">
        <v>22</v>
      </c>
      <c r="C38" s="44">
        <v>44771</v>
      </c>
      <c r="D38" s="45" t="s">
        <v>23</v>
      </c>
      <c r="E38" s="46" t="s">
        <v>195</v>
      </c>
      <c r="F38" s="43" t="s">
        <v>26</v>
      </c>
      <c r="G38" s="9">
        <v>512755</v>
      </c>
      <c r="H38" s="9">
        <v>0</v>
      </c>
      <c r="I38" s="14">
        <v>512755</v>
      </c>
      <c r="J38" s="19">
        <v>44773</v>
      </c>
      <c r="K38" s="19">
        <v>44771</v>
      </c>
      <c r="L38" s="19">
        <v>0</v>
      </c>
      <c r="M38" s="19">
        <v>0</v>
      </c>
      <c r="N38" s="19">
        <v>0</v>
      </c>
      <c r="O38" s="19">
        <v>1</v>
      </c>
      <c r="P38" s="22" t="s">
        <v>196</v>
      </c>
      <c r="Q38" s="37" t="s">
        <v>197</v>
      </c>
      <c r="R38" s="2">
        <v>512757</v>
      </c>
      <c r="S38" s="38">
        <v>2</v>
      </c>
    </row>
    <row r="39" spans="1:19" ht="14.25" customHeight="1" x14ac:dyDescent="0.25">
      <c r="A39" s="7" t="s">
        <v>21</v>
      </c>
      <c r="B39" s="43" t="s">
        <v>22</v>
      </c>
      <c r="C39" s="44">
        <v>44771</v>
      </c>
      <c r="D39" s="45" t="s">
        <v>23</v>
      </c>
      <c r="E39" s="46" t="s">
        <v>198</v>
      </c>
      <c r="F39" s="43" t="s">
        <v>26</v>
      </c>
      <c r="G39" s="9">
        <v>889456</v>
      </c>
      <c r="H39" s="9">
        <v>0</v>
      </c>
      <c r="I39" s="14">
        <v>889456</v>
      </c>
      <c r="J39" s="19">
        <v>44773</v>
      </c>
      <c r="K39" s="19">
        <v>44771</v>
      </c>
      <c r="L39" s="19">
        <v>0</v>
      </c>
      <c r="M39" s="19">
        <v>0</v>
      </c>
      <c r="N39" s="19">
        <v>0</v>
      </c>
      <c r="O39" s="19">
        <v>1</v>
      </c>
      <c r="P39" s="22" t="s">
        <v>199</v>
      </c>
      <c r="Q39" s="37" t="s">
        <v>200</v>
      </c>
      <c r="R39" s="2">
        <v>889456</v>
      </c>
      <c r="S39" s="38">
        <v>0</v>
      </c>
    </row>
    <row r="40" spans="1:19" ht="14.25" customHeight="1" x14ac:dyDescent="0.25">
      <c r="A40" s="7" t="s">
        <v>21</v>
      </c>
      <c r="B40" s="43" t="s">
        <v>22</v>
      </c>
      <c r="C40" s="44">
        <v>44772</v>
      </c>
      <c r="D40" s="45" t="s">
        <v>23</v>
      </c>
      <c r="E40" s="46" t="s">
        <v>201</v>
      </c>
      <c r="F40" s="43" t="s">
        <v>26</v>
      </c>
      <c r="G40" s="9">
        <v>1197109</v>
      </c>
      <c r="H40" s="9">
        <v>0</v>
      </c>
      <c r="I40" s="14">
        <v>1197109</v>
      </c>
      <c r="J40" s="19">
        <v>44773</v>
      </c>
      <c r="K40" s="19">
        <v>44772</v>
      </c>
      <c r="L40" s="19">
        <v>0</v>
      </c>
      <c r="M40" s="19">
        <v>0</v>
      </c>
      <c r="N40" s="19">
        <v>0</v>
      </c>
      <c r="O40" s="19">
        <v>1</v>
      </c>
      <c r="P40" s="22" t="s">
        <v>202</v>
      </c>
      <c r="Q40" s="37" t="s">
        <v>203</v>
      </c>
      <c r="R40" s="2">
        <v>1197110</v>
      </c>
      <c r="S40" s="38">
        <v>1</v>
      </c>
    </row>
    <row r="41" spans="1:19" ht="14.25" customHeight="1" x14ac:dyDescent="0.25">
      <c r="A41" s="7" t="s">
        <v>21</v>
      </c>
      <c r="B41" s="43" t="s">
        <v>22</v>
      </c>
      <c r="C41" s="44">
        <v>44774</v>
      </c>
      <c r="D41" s="45" t="s">
        <v>23</v>
      </c>
      <c r="E41" s="46" t="s">
        <v>204</v>
      </c>
      <c r="F41" s="43" t="s">
        <v>26</v>
      </c>
      <c r="G41" s="9">
        <v>1895624</v>
      </c>
      <c r="H41" s="9">
        <v>0</v>
      </c>
      <c r="I41" s="14">
        <v>1895624</v>
      </c>
      <c r="J41" s="19">
        <v>44782</v>
      </c>
      <c r="K41" s="19">
        <v>44774</v>
      </c>
      <c r="L41" s="19">
        <v>0</v>
      </c>
      <c r="M41" s="19">
        <v>0</v>
      </c>
      <c r="N41" s="19">
        <v>0</v>
      </c>
      <c r="O41" s="19">
        <v>1</v>
      </c>
      <c r="P41" s="22" t="s">
        <v>205</v>
      </c>
      <c r="Q41" s="37" t="s">
        <v>206</v>
      </c>
      <c r="R41" s="2">
        <v>1895633</v>
      </c>
      <c r="S41" s="38">
        <v>9</v>
      </c>
    </row>
    <row r="42" spans="1:19" ht="14.25" customHeight="1" x14ac:dyDescent="0.25">
      <c r="A42" s="7" t="s">
        <v>21</v>
      </c>
      <c r="B42" s="43" t="s">
        <v>22</v>
      </c>
      <c r="C42" s="44">
        <v>44774</v>
      </c>
      <c r="D42" s="45" t="s">
        <v>23</v>
      </c>
      <c r="E42" s="46" t="s">
        <v>207</v>
      </c>
      <c r="F42" s="43" t="s">
        <v>26</v>
      </c>
      <c r="G42" s="9">
        <v>1035959</v>
      </c>
      <c r="H42" s="9">
        <v>0</v>
      </c>
      <c r="I42" s="14">
        <v>1035959</v>
      </c>
      <c r="J42" s="19">
        <v>44782</v>
      </c>
      <c r="K42" s="19">
        <v>44774</v>
      </c>
      <c r="L42" s="19">
        <v>0</v>
      </c>
      <c r="M42" s="19">
        <v>0</v>
      </c>
      <c r="N42" s="19">
        <v>0</v>
      </c>
      <c r="O42" s="19">
        <v>1</v>
      </c>
      <c r="P42" s="22" t="s">
        <v>208</v>
      </c>
      <c r="Q42" s="37" t="s">
        <v>209</v>
      </c>
      <c r="R42" s="2">
        <v>1035963</v>
      </c>
      <c r="S42" s="38">
        <v>4</v>
      </c>
    </row>
    <row r="43" spans="1:19" ht="14.25" customHeight="1" x14ac:dyDescent="0.25">
      <c r="A43" s="7" t="s">
        <v>21</v>
      </c>
      <c r="B43" s="43" t="s">
        <v>22</v>
      </c>
      <c r="C43" s="44">
        <v>44774</v>
      </c>
      <c r="D43" s="45" t="s">
        <v>23</v>
      </c>
      <c r="E43" s="46" t="s">
        <v>210</v>
      </c>
      <c r="F43" s="43" t="s">
        <v>26</v>
      </c>
      <c r="G43" s="9">
        <v>1382869</v>
      </c>
      <c r="H43" s="9">
        <v>0</v>
      </c>
      <c r="I43" s="14">
        <v>1382869</v>
      </c>
      <c r="J43" s="19">
        <v>44782</v>
      </c>
      <c r="K43" s="19">
        <v>44774</v>
      </c>
      <c r="L43" s="19">
        <v>0</v>
      </c>
      <c r="M43" s="19">
        <v>0</v>
      </c>
      <c r="N43" s="19">
        <v>0</v>
      </c>
      <c r="O43" s="19">
        <v>1</v>
      </c>
      <c r="P43" s="22" t="s">
        <v>211</v>
      </c>
      <c r="Q43" s="37" t="s">
        <v>212</v>
      </c>
      <c r="R43" s="2">
        <v>1382876</v>
      </c>
      <c r="S43" s="38">
        <v>7</v>
      </c>
    </row>
    <row r="44" spans="1:19" ht="14.25" customHeight="1" x14ac:dyDescent="0.25">
      <c r="A44" s="7" t="s">
        <v>21</v>
      </c>
      <c r="B44" s="43" t="s">
        <v>22</v>
      </c>
      <c r="C44" s="44">
        <v>44774</v>
      </c>
      <c r="D44" s="45" t="s">
        <v>23</v>
      </c>
      <c r="E44" s="46" t="s">
        <v>213</v>
      </c>
      <c r="F44" s="43" t="s">
        <v>26</v>
      </c>
      <c r="G44" s="9">
        <v>2036344</v>
      </c>
      <c r="H44" s="9">
        <v>0</v>
      </c>
      <c r="I44" s="14">
        <v>2036344</v>
      </c>
      <c r="J44" s="19">
        <v>44782</v>
      </c>
      <c r="K44" s="19">
        <v>44774</v>
      </c>
      <c r="L44" s="19">
        <v>0</v>
      </c>
      <c r="M44" s="19">
        <v>0</v>
      </c>
      <c r="N44" s="19">
        <v>0</v>
      </c>
      <c r="O44" s="19">
        <v>1</v>
      </c>
      <c r="P44" s="22" t="s">
        <v>214</v>
      </c>
      <c r="Q44" s="37" t="s">
        <v>215</v>
      </c>
      <c r="R44" s="2">
        <v>2036351</v>
      </c>
      <c r="S44" s="38">
        <v>7</v>
      </c>
    </row>
    <row r="45" spans="1:19" ht="14.25" customHeight="1" x14ac:dyDescent="0.25">
      <c r="A45" s="7" t="s">
        <v>21</v>
      </c>
      <c r="B45" s="43" t="s">
        <v>22</v>
      </c>
      <c r="C45" s="44">
        <v>44775</v>
      </c>
      <c r="D45" s="45" t="s">
        <v>23</v>
      </c>
      <c r="E45" s="46" t="s">
        <v>216</v>
      </c>
      <c r="F45" s="43" t="s">
        <v>26</v>
      </c>
      <c r="G45" s="9">
        <v>1035959</v>
      </c>
      <c r="H45" s="9">
        <v>0</v>
      </c>
      <c r="I45" s="14">
        <v>1035959</v>
      </c>
      <c r="J45" s="19">
        <v>44782</v>
      </c>
      <c r="K45" s="19">
        <v>44775</v>
      </c>
      <c r="L45" s="19">
        <v>0</v>
      </c>
      <c r="M45" s="19">
        <v>0</v>
      </c>
      <c r="N45" s="19">
        <v>0</v>
      </c>
      <c r="O45" s="19">
        <v>1</v>
      </c>
      <c r="P45" s="22" t="s">
        <v>208</v>
      </c>
      <c r="Q45" s="37" t="s">
        <v>209</v>
      </c>
      <c r="R45" s="2">
        <v>1035963</v>
      </c>
      <c r="S45" s="38">
        <v>4</v>
      </c>
    </row>
    <row r="46" spans="1:19" ht="14.25" customHeight="1" x14ac:dyDescent="0.25">
      <c r="A46" s="7" t="s">
        <v>21</v>
      </c>
      <c r="B46" s="43" t="s">
        <v>22</v>
      </c>
      <c r="C46" s="44">
        <v>44775</v>
      </c>
      <c r="D46" s="45" t="s">
        <v>23</v>
      </c>
      <c r="E46" s="46" t="s">
        <v>217</v>
      </c>
      <c r="F46" s="43" t="s">
        <v>26</v>
      </c>
      <c r="G46" s="9">
        <v>2529759</v>
      </c>
      <c r="H46" s="9">
        <v>0</v>
      </c>
      <c r="I46" s="14">
        <v>2529759</v>
      </c>
      <c r="J46" s="19">
        <v>44782</v>
      </c>
      <c r="K46" s="19">
        <v>44775</v>
      </c>
      <c r="L46" s="19">
        <v>0</v>
      </c>
      <c r="M46" s="19">
        <v>0</v>
      </c>
      <c r="N46" s="19">
        <v>0</v>
      </c>
      <c r="O46" s="19">
        <v>1</v>
      </c>
      <c r="P46" s="22" t="s">
        <v>218</v>
      </c>
      <c r="Q46" s="37" t="s">
        <v>219</v>
      </c>
      <c r="R46" s="2">
        <v>2529770</v>
      </c>
      <c r="S46" s="38">
        <v>11</v>
      </c>
    </row>
    <row r="47" spans="1:19" ht="14.25" customHeight="1" x14ac:dyDescent="0.25">
      <c r="A47" s="7" t="s">
        <v>21</v>
      </c>
      <c r="B47" s="43" t="s">
        <v>22</v>
      </c>
      <c r="C47" s="44">
        <v>44775</v>
      </c>
      <c r="D47" s="45" t="s">
        <v>23</v>
      </c>
      <c r="E47" s="46" t="s">
        <v>220</v>
      </c>
      <c r="F47" s="43" t="s">
        <v>26</v>
      </c>
      <c r="G47" s="9">
        <v>2765739</v>
      </c>
      <c r="H47" s="9">
        <v>0</v>
      </c>
      <c r="I47" s="14">
        <v>2765739</v>
      </c>
      <c r="J47" s="19">
        <v>44782</v>
      </c>
      <c r="K47" s="19">
        <v>44775</v>
      </c>
      <c r="L47" s="19">
        <v>0</v>
      </c>
      <c r="M47" s="19">
        <v>0</v>
      </c>
      <c r="N47" s="19">
        <v>0</v>
      </c>
      <c r="O47" s="19">
        <v>1</v>
      </c>
      <c r="P47" s="22" t="s">
        <v>221</v>
      </c>
      <c r="Q47" s="37" t="s">
        <v>222</v>
      </c>
      <c r="R47" s="2">
        <v>2765750</v>
      </c>
      <c r="S47" s="38">
        <v>11</v>
      </c>
    </row>
    <row r="48" spans="1:19" ht="14.25" customHeight="1" x14ac:dyDescent="0.25">
      <c r="A48" s="7" t="s">
        <v>21</v>
      </c>
      <c r="B48" s="43" t="s">
        <v>22</v>
      </c>
      <c r="C48" s="44">
        <v>44776</v>
      </c>
      <c r="D48" s="45" t="s">
        <v>23</v>
      </c>
      <c r="E48" s="46" t="s">
        <v>223</v>
      </c>
      <c r="F48" s="43" t="s">
        <v>26</v>
      </c>
      <c r="G48" s="9">
        <v>1205443</v>
      </c>
      <c r="H48" s="9">
        <v>0</v>
      </c>
      <c r="I48" s="14">
        <v>1205443</v>
      </c>
      <c r="J48" s="19">
        <v>44782</v>
      </c>
      <c r="K48" s="19">
        <v>44776</v>
      </c>
      <c r="L48" s="19">
        <v>0</v>
      </c>
      <c r="M48" s="19">
        <v>0</v>
      </c>
      <c r="N48" s="19">
        <v>0</v>
      </c>
      <c r="O48" s="19">
        <v>1</v>
      </c>
      <c r="P48" s="22" t="s">
        <v>224</v>
      </c>
      <c r="Q48" s="37" t="s">
        <v>225</v>
      </c>
      <c r="R48" s="2">
        <v>1205436</v>
      </c>
      <c r="S48" s="38">
        <v>-7</v>
      </c>
    </row>
    <row r="49" spans="1:19" ht="14.25" customHeight="1" x14ac:dyDescent="0.25">
      <c r="A49" s="7" t="s">
        <v>21</v>
      </c>
      <c r="B49" s="43" t="s">
        <v>22</v>
      </c>
      <c r="C49" s="44">
        <v>44778</v>
      </c>
      <c r="D49" s="45" t="s">
        <v>23</v>
      </c>
      <c r="E49" s="46" t="s">
        <v>226</v>
      </c>
      <c r="F49" s="43" t="s">
        <v>26</v>
      </c>
      <c r="G49" s="9">
        <v>1323129</v>
      </c>
      <c r="H49" s="9">
        <v>0</v>
      </c>
      <c r="I49" s="14">
        <v>1323129</v>
      </c>
      <c r="J49" s="19">
        <v>44782</v>
      </c>
      <c r="K49" s="19">
        <v>44778</v>
      </c>
      <c r="L49" s="19">
        <v>0</v>
      </c>
      <c r="M49" s="19">
        <v>0</v>
      </c>
      <c r="N49" s="19">
        <v>0</v>
      </c>
      <c r="O49" s="19">
        <v>1</v>
      </c>
      <c r="P49" s="22" t="s">
        <v>227</v>
      </c>
      <c r="Q49" s="37" t="s">
        <v>228</v>
      </c>
      <c r="R49" s="2">
        <v>1323124</v>
      </c>
      <c r="S49" s="38">
        <v>-5</v>
      </c>
    </row>
    <row r="50" spans="1:19" ht="14.25" customHeight="1" x14ac:dyDescent="0.25">
      <c r="A50" s="7" t="s">
        <v>21</v>
      </c>
      <c r="B50" s="43" t="s">
        <v>22</v>
      </c>
      <c r="C50" s="44">
        <v>44778</v>
      </c>
      <c r="D50" s="45" t="s">
        <v>23</v>
      </c>
      <c r="E50" s="46" t="s">
        <v>229</v>
      </c>
      <c r="F50" s="43" t="s">
        <v>26</v>
      </c>
      <c r="G50" s="9">
        <v>1439841</v>
      </c>
      <c r="H50" s="9">
        <v>0</v>
      </c>
      <c r="I50" s="14">
        <v>1439841</v>
      </c>
      <c r="J50" s="19">
        <v>44782</v>
      </c>
      <c r="K50" s="19">
        <v>44778</v>
      </c>
      <c r="L50" s="19">
        <v>0</v>
      </c>
      <c r="M50" s="19">
        <v>0</v>
      </c>
      <c r="N50" s="19">
        <v>0</v>
      </c>
      <c r="O50" s="19">
        <v>1</v>
      </c>
      <c r="P50" s="22" t="s">
        <v>230</v>
      </c>
      <c r="Q50" s="37" t="s">
        <v>231</v>
      </c>
      <c r="R50" s="2">
        <v>1439846</v>
      </c>
      <c r="S50" s="38">
        <v>5</v>
      </c>
    </row>
    <row r="51" spans="1:19" ht="14.25" customHeight="1" x14ac:dyDescent="0.25">
      <c r="A51" s="7" t="s">
        <v>21</v>
      </c>
      <c r="B51" s="43" t="s">
        <v>22</v>
      </c>
      <c r="C51" s="44">
        <v>44778</v>
      </c>
      <c r="D51" s="45" t="s">
        <v>23</v>
      </c>
      <c r="E51" s="46" t="s">
        <v>232</v>
      </c>
      <c r="F51" s="43" t="s">
        <v>26</v>
      </c>
      <c r="G51" s="9">
        <v>1203861</v>
      </c>
      <c r="H51" s="9">
        <v>0</v>
      </c>
      <c r="I51" s="14">
        <v>1203861</v>
      </c>
      <c r="J51" s="19">
        <v>44782</v>
      </c>
      <c r="K51" s="19">
        <v>44778</v>
      </c>
      <c r="L51" s="19">
        <v>0</v>
      </c>
      <c r="M51" s="19">
        <v>0</v>
      </c>
      <c r="N51" s="19">
        <v>0</v>
      </c>
      <c r="O51" s="19">
        <v>1</v>
      </c>
      <c r="P51" s="22" t="s">
        <v>233</v>
      </c>
      <c r="Q51" s="37" t="s">
        <v>234</v>
      </c>
      <c r="R51" s="2">
        <v>1203866</v>
      </c>
      <c r="S51" s="38">
        <v>5</v>
      </c>
    </row>
    <row r="52" spans="1:19" ht="14.25" customHeight="1" x14ac:dyDescent="0.25">
      <c r="A52" s="7" t="s">
        <v>21</v>
      </c>
      <c r="B52" s="43" t="s">
        <v>22</v>
      </c>
      <c r="C52" s="44">
        <v>44778</v>
      </c>
      <c r="D52" s="45" t="s">
        <v>23</v>
      </c>
      <c r="E52" s="46" t="s">
        <v>235</v>
      </c>
      <c r="F52" s="43" t="s">
        <v>26</v>
      </c>
      <c r="G52" s="9">
        <v>1063140</v>
      </c>
      <c r="H52" s="9">
        <v>0</v>
      </c>
      <c r="I52" s="14">
        <v>1063140</v>
      </c>
      <c r="J52" s="19">
        <v>44782</v>
      </c>
      <c r="K52" s="19">
        <v>44778</v>
      </c>
      <c r="L52" s="19">
        <v>0</v>
      </c>
      <c r="M52" s="19">
        <v>0</v>
      </c>
      <c r="N52" s="19">
        <v>0</v>
      </c>
      <c r="O52" s="19">
        <v>1</v>
      </c>
      <c r="P52" s="22" t="s">
        <v>236</v>
      </c>
      <c r="Q52" s="37" t="s">
        <v>237</v>
      </c>
      <c r="R52" s="2">
        <v>1063147</v>
      </c>
      <c r="S52" s="38">
        <v>7</v>
      </c>
    </row>
    <row r="53" spans="1:19" ht="14.25" customHeight="1" x14ac:dyDescent="0.25">
      <c r="A53" s="7" t="s">
        <v>21</v>
      </c>
      <c r="B53" s="43" t="s">
        <v>22</v>
      </c>
      <c r="C53" s="44">
        <v>44778</v>
      </c>
      <c r="D53" s="45" t="s">
        <v>23</v>
      </c>
      <c r="E53" s="46" t="s">
        <v>238</v>
      </c>
      <c r="F53" s="43" t="s">
        <v>26</v>
      </c>
      <c r="G53" s="9">
        <v>1233847</v>
      </c>
      <c r="H53" s="9">
        <v>0</v>
      </c>
      <c r="I53" s="14">
        <v>1233847</v>
      </c>
      <c r="J53" s="19">
        <v>44782</v>
      </c>
      <c r="K53" s="19">
        <v>44778</v>
      </c>
      <c r="L53" s="19">
        <v>0</v>
      </c>
      <c r="M53" s="19">
        <v>0</v>
      </c>
      <c r="N53" s="19">
        <v>0</v>
      </c>
      <c r="O53" s="19">
        <v>1</v>
      </c>
      <c r="P53" s="22" t="s">
        <v>239</v>
      </c>
      <c r="Q53" s="22" t="s">
        <v>240</v>
      </c>
      <c r="R53" s="2">
        <v>1233846</v>
      </c>
      <c r="S53" s="38">
        <v>-1</v>
      </c>
    </row>
    <row r="54" spans="1:19" ht="14.25" customHeight="1" x14ac:dyDescent="0.25">
      <c r="A54" s="7" t="s">
        <v>21</v>
      </c>
      <c r="B54" s="43" t="s">
        <v>22</v>
      </c>
      <c r="C54" s="44">
        <v>44778</v>
      </c>
      <c r="D54" s="45" t="s">
        <v>23</v>
      </c>
      <c r="E54" s="46" t="s">
        <v>241</v>
      </c>
      <c r="F54" s="43" t="s">
        <v>26</v>
      </c>
      <c r="G54" s="9">
        <v>1439841</v>
      </c>
      <c r="H54" s="9">
        <v>0</v>
      </c>
      <c r="I54" s="14">
        <v>1439841</v>
      </c>
      <c r="J54" s="19">
        <v>44782</v>
      </c>
      <c r="K54" s="19">
        <v>44778</v>
      </c>
      <c r="L54" s="19">
        <v>0</v>
      </c>
      <c r="M54" s="19">
        <v>0</v>
      </c>
      <c r="N54" s="19">
        <v>0</v>
      </c>
      <c r="O54" s="19">
        <v>1</v>
      </c>
      <c r="P54" s="22" t="s">
        <v>242</v>
      </c>
      <c r="Q54" s="22" t="s">
        <v>243</v>
      </c>
      <c r="R54" s="2">
        <v>1439846</v>
      </c>
      <c r="S54" s="38">
        <v>5</v>
      </c>
    </row>
    <row r="55" spans="1:19" ht="14.25" customHeight="1" x14ac:dyDescent="0.25">
      <c r="A55" s="7" t="s">
        <v>21</v>
      </c>
      <c r="B55" s="43" t="s">
        <v>22</v>
      </c>
      <c r="C55" s="44">
        <v>44778</v>
      </c>
      <c r="D55" s="45" t="s">
        <v>23</v>
      </c>
      <c r="E55" s="46" t="s">
        <v>244</v>
      </c>
      <c r="F55" s="43" t="s">
        <v>26</v>
      </c>
      <c r="G55" s="9">
        <v>1203861</v>
      </c>
      <c r="H55" s="9">
        <v>0</v>
      </c>
      <c r="I55" s="14">
        <v>1203861</v>
      </c>
      <c r="J55" s="19">
        <v>44782</v>
      </c>
      <c r="K55" s="19">
        <v>44778</v>
      </c>
      <c r="L55" s="19">
        <v>0</v>
      </c>
      <c r="M55" s="19">
        <v>0</v>
      </c>
      <c r="N55" s="19">
        <v>0</v>
      </c>
      <c r="O55" s="19">
        <v>1</v>
      </c>
      <c r="P55" s="22" t="s">
        <v>245</v>
      </c>
      <c r="Q55" s="37" t="s">
        <v>246</v>
      </c>
      <c r="R55" s="2">
        <v>1203866</v>
      </c>
      <c r="S55" s="38">
        <v>5</v>
      </c>
    </row>
    <row r="56" spans="1:19" ht="14.25" customHeight="1" x14ac:dyDescent="0.25">
      <c r="A56" s="7" t="s">
        <v>21</v>
      </c>
      <c r="B56" s="43" t="s">
        <v>22</v>
      </c>
      <c r="C56" s="44">
        <v>44779</v>
      </c>
      <c r="D56" s="45" t="s">
        <v>23</v>
      </c>
      <c r="E56" s="46" t="s">
        <v>247</v>
      </c>
      <c r="F56" s="43" t="s">
        <v>26</v>
      </c>
      <c r="G56" s="9">
        <v>1580562</v>
      </c>
      <c r="H56" s="9">
        <v>0</v>
      </c>
      <c r="I56" s="14">
        <v>1580562</v>
      </c>
      <c r="J56" s="19">
        <v>44782</v>
      </c>
      <c r="K56" s="19">
        <v>44779</v>
      </c>
      <c r="L56" s="19">
        <v>0</v>
      </c>
      <c r="M56" s="19">
        <v>0</v>
      </c>
      <c r="N56" s="19">
        <v>0</v>
      </c>
      <c r="O56" s="19">
        <v>1</v>
      </c>
      <c r="P56" s="22" t="s">
        <v>248</v>
      </c>
      <c r="Q56" s="37" t="s">
        <v>249</v>
      </c>
      <c r="R56" s="2">
        <v>1580564</v>
      </c>
      <c r="S56" s="38">
        <v>2</v>
      </c>
    </row>
    <row r="57" spans="1:19" ht="14.25" customHeight="1" x14ac:dyDescent="0.25">
      <c r="A57" s="7" t="s">
        <v>21</v>
      </c>
      <c r="B57" s="43" t="s">
        <v>22</v>
      </c>
      <c r="C57" s="44">
        <v>44781</v>
      </c>
      <c r="D57" s="45" t="s">
        <v>23</v>
      </c>
      <c r="E57" s="46" t="s">
        <v>250</v>
      </c>
      <c r="F57" s="43" t="s">
        <v>26</v>
      </c>
      <c r="G57" s="9">
        <v>1303840</v>
      </c>
      <c r="H57" s="9">
        <v>0</v>
      </c>
      <c r="I57" s="14">
        <v>1303840</v>
      </c>
      <c r="J57" s="19">
        <v>44782</v>
      </c>
      <c r="K57" s="19">
        <v>44781</v>
      </c>
      <c r="L57" s="19">
        <v>0</v>
      </c>
      <c r="M57" s="19">
        <v>0</v>
      </c>
      <c r="N57" s="19">
        <v>0</v>
      </c>
      <c r="O57" s="19">
        <v>1</v>
      </c>
      <c r="P57" s="22" t="s">
        <v>251</v>
      </c>
      <c r="Q57" s="22" t="s">
        <v>252</v>
      </c>
      <c r="R57" s="2">
        <v>1303852</v>
      </c>
      <c r="S57" s="38">
        <v>12</v>
      </c>
    </row>
    <row r="58" spans="1:19" x14ac:dyDescent="0.25">
      <c r="A58" s="10"/>
      <c r="B58" s="47"/>
      <c r="C58" s="47"/>
      <c r="D58" s="47"/>
      <c r="E58" s="47"/>
      <c r="F58" s="47"/>
      <c r="G58" s="10"/>
      <c r="H58" s="10"/>
      <c r="I58" s="15"/>
      <c r="J58" s="22"/>
      <c r="K58" s="22"/>
      <c r="L58" s="22"/>
      <c r="M58" s="22"/>
      <c r="N58" s="22"/>
      <c r="O58" s="22"/>
      <c r="P58" s="22"/>
      <c r="Q58" s="22"/>
    </row>
    <row r="59" spans="1:19" x14ac:dyDescent="0.25">
      <c r="A59" s="132" t="s">
        <v>13</v>
      </c>
      <c r="B59" s="132"/>
      <c r="C59" s="132"/>
      <c r="D59" s="132"/>
      <c r="E59" s="132"/>
      <c r="F59" s="132"/>
      <c r="G59" s="17">
        <v>64964255</v>
      </c>
      <c r="H59" s="17">
        <v>1861918</v>
      </c>
      <c r="I59" s="18">
        <v>63102337</v>
      </c>
      <c r="J59" s="22"/>
      <c r="K59" s="22"/>
      <c r="L59" s="22"/>
      <c r="M59" s="22"/>
      <c r="N59" s="22"/>
      <c r="O59" s="22"/>
      <c r="P59" s="22"/>
      <c r="Q59" s="22"/>
    </row>
    <row r="60" spans="1:19" x14ac:dyDescent="0.25">
      <c r="I60" s="156"/>
      <c r="J60" s="22"/>
      <c r="K60" s="22"/>
      <c r="L60" s="22"/>
      <c r="M60" s="22"/>
      <c r="N60" s="22"/>
      <c r="O60" s="22"/>
      <c r="P60" s="22"/>
      <c r="Q60" s="22"/>
    </row>
    <row r="61" spans="1:19" x14ac:dyDescent="0.25">
      <c r="G61" s="129" t="s">
        <v>14</v>
      </c>
      <c r="H61" s="129"/>
      <c r="I61" s="129"/>
      <c r="J61" s="22"/>
      <c r="K61" s="22"/>
      <c r="L61" s="22"/>
      <c r="M61" s="22"/>
      <c r="N61" s="22"/>
      <c r="O61" s="22"/>
      <c r="P61" s="22"/>
      <c r="Q61" s="22"/>
    </row>
    <row r="62" spans="1:19" x14ac:dyDescent="0.25">
      <c r="A62" s="130" t="s">
        <v>15</v>
      </c>
      <c r="B62" s="130"/>
      <c r="C62" s="3"/>
      <c r="D62" s="3"/>
      <c r="E62" s="3"/>
      <c r="G62" s="130" t="s">
        <v>16</v>
      </c>
      <c r="H62" s="130"/>
      <c r="I62" s="130"/>
      <c r="J62" s="22"/>
      <c r="K62" s="22"/>
      <c r="L62" s="22"/>
      <c r="M62" s="22"/>
      <c r="N62" s="22"/>
      <c r="O62" s="22"/>
      <c r="P62" s="22"/>
      <c r="Q62" s="22"/>
    </row>
    <row r="63" spans="1:19" x14ac:dyDescent="0.25">
      <c r="A63" s="131" t="s">
        <v>17</v>
      </c>
      <c r="B63" s="131"/>
      <c r="C63" s="6"/>
      <c r="D63" s="6"/>
      <c r="E63" s="6"/>
      <c r="G63" s="131" t="s">
        <v>17</v>
      </c>
      <c r="H63" s="131"/>
      <c r="I63" s="131"/>
      <c r="J63" s="22"/>
      <c r="K63" s="22"/>
      <c r="L63" s="22"/>
      <c r="M63" s="22"/>
      <c r="N63" s="22"/>
      <c r="O63" s="22"/>
      <c r="P63" s="22"/>
      <c r="Q63" s="22"/>
    </row>
    <row r="64" spans="1:19" x14ac:dyDescent="0.25">
      <c r="A64" s="23"/>
      <c r="B64" s="23"/>
      <c r="C64" s="6"/>
      <c r="D64" s="6"/>
      <c r="E64" s="6"/>
      <c r="G64" s="23"/>
      <c r="H64" s="23"/>
      <c r="I64" s="23"/>
      <c r="J64" s="22"/>
      <c r="K64" s="22"/>
      <c r="L64" s="22"/>
      <c r="M64" s="22"/>
      <c r="N64" s="22"/>
      <c r="O64" s="22"/>
      <c r="P64" s="22"/>
      <c r="Q64" s="22"/>
    </row>
    <row r="65" spans="1:17" x14ac:dyDescent="0.25">
      <c r="A65" s="23"/>
      <c r="B65" s="23"/>
      <c r="C65" s="6"/>
      <c r="D65" s="6"/>
      <c r="E65" s="6"/>
      <c r="G65" s="23"/>
      <c r="H65" s="23"/>
      <c r="I65" s="23"/>
      <c r="J65" s="22"/>
      <c r="K65" s="22"/>
      <c r="L65" s="22"/>
      <c r="M65" s="22"/>
      <c r="N65" s="22"/>
      <c r="O65" s="22"/>
      <c r="P65" s="22"/>
      <c r="Q65" s="22"/>
    </row>
    <row r="66" spans="1:17" x14ac:dyDescent="0.25">
      <c r="C66" s="4"/>
      <c r="D66" s="4"/>
      <c r="E66" s="4"/>
      <c r="F66" s="4"/>
      <c r="G66" s="4"/>
      <c r="H66" s="4"/>
      <c r="I66" s="16"/>
      <c r="J66" s="22"/>
      <c r="K66" s="22"/>
      <c r="L66" s="22"/>
      <c r="M66" s="22"/>
      <c r="N66" s="22"/>
      <c r="O66" s="22"/>
      <c r="P66" s="22"/>
      <c r="Q66" s="22"/>
    </row>
    <row r="67" spans="1:17" x14ac:dyDescent="0.25">
      <c r="C67" s="3"/>
      <c r="D67" s="3"/>
      <c r="E67" s="3"/>
      <c r="F67" s="3"/>
      <c r="G67" s="130" t="s">
        <v>19</v>
      </c>
      <c r="H67" s="130"/>
      <c r="I67" s="130"/>
    </row>
  </sheetData>
  <autoFilter ref="A11:S57" xr:uid="{E4BD23D7-7799-4CEB-B08C-184CA9FE118E}"/>
  <mergeCells count="17">
    <mergeCell ref="G67:I67"/>
    <mergeCell ref="G61:I61"/>
    <mergeCell ref="G62:I62"/>
    <mergeCell ref="G63:I63"/>
    <mergeCell ref="A59:F59"/>
    <mergeCell ref="A62:B62"/>
    <mergeCell ref="A63:B63"/>
    <mergeCell ref="B9:B10"/>
    <mergeCell ref="D10:E10"/>
    <mergeCell ref="A9:A10"/>
    <mergeCell ref="H9:H10"/>
    <mergeCell ref="A6:I6"/>
    <mergeCell ref="A7:I7"/>
    <mergeCell ref="C9:E9"/>
    <mergeCell ref="G9:G10"/>
    <mergeCell ref="I9:I10"/>
    <mergeCell ref="F9:F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96DC-9E5E-4CCC-B54E-A54FD87EC0EC}">
  <dimension ref="A1:S48"/>
  <sheetViews>
    <sheetView topLeftCell="A4" workbookViewId="0">
      <selection activeCell="H39" sqref="H39"/>
    </sheetView>
  </sheetViews>
  <sheetFormatPr defaultRowHeight="15" x14ac:dyDescent="0.25"/>
  <cols>
    <col min="7" max="7" width="13.28515625" customWidth="1"/>
    <col min="9" max="9" width="11" customWidth="1"/>
  </cols>
  <sheetData>
    <row r="1" spans="1:19" x14ac:dyDescent="0.25">
      <c r="A1" s="2" t="s">
        <v>0</v>
      </c>
      <c r="J1" s="22"/>
      <c r="K1" s="22"/>
      <c r="L1" s="22"/>
      <c r="M1" s="22"/>
      <c r="N1" s="22"/>
      <c r="O1" s="22"/>
      <c r="P1" s="22"/>
      <c r="Q1" s="22"/>
    </row>
    <row r="2" spans="1:19" x14ac:dyDescent="0.25">
      <c r="A2" s="2" t="s">
        <v>1</v>
      </c>
      <c r="J2" s="22"/>
      <c r="K2" s="22"/>
      <c r="L2" s="22"/>
      <c r="M2" s="22"/>
      <c r="N2" s="22"/>
      <c r="O2" s="22"/>
      <c r="P2" s="22"/>
      <c r="Q2" s="22"/>
    </row>
    <row r="3" spans="1:19" x14ac:dyDescent="0.25">
      <c r="A3" s="2" t="s">
        <v>2</v>
      </c>
      <c r="J3" s="22"/>
      <c r="K3" s="22"/>
      <c r="L3" s="22"/>
      <c r="M3" s="22"/>
      <c r="N3" s="22"/>
      <c r="O3" s="22"/>
      <c r="P3" s="22"/>
      <c r="Q3" s="22"/>
    </row>
    <row r="4" spans="1:19" ht="20.25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22"/>
      <c r="K4" s="22"/>
      <c r="L4" s="22"/>
      <c r="M4" s="22"/>
      <c r="N4" s="22"/>
      <c r="O4" s="22"/>
      <c r="P4" s="22"/>
      <c r="Q4" s="22"/>
    </row>
    <row r="5" spans="1:19" x14ac:dyDescent="0.25">
      <c r="A5" s="129" t="s">
        <v>253</v>
      </c>
      <c r="B5" s="129"/>
      <c r="C5" s="129"/>
      <c r="D5" s="129"/>
      <c r="E5" s="129"/>
      <c r="F5" s="129"/>
      <c r="G5" s="129"/>
      <c r="H5" s="129"/>
      <c r="I5" s="129"/>
      <c r="J5" s="22"/>
      <c r="K5" s="22"/>
      <c r="L5" s="22"/>
      <c r="M5" s="22"/>
      <c r="N5" s="22"/>
      <c r="O5" s="22"/>
      <c r="P5" s="22"/>
      <c r="Q5" s="22"/>
    </row>
    <row r="6" spans="1:19" x14ac:dyDescent="0.25">
      <c r="C6" s="5"/>
      <c r="D6" s="5"/>
      <c r="E6" s="5"/>
      <c r="F6" s="5"/>
      <c r="G6" s="5"/>
      <c r="H6" s="5"/>
      <c r="I6" s="13"/>
      <c r="J6" s="22"/>
      <c r="K6" s="22"/>
      <c r="L6" s="22"/>
      <c r="M6" s="22"/>
      <c r="N6" s="22"/>
      <c r="O6" s="22"/>
      <c r="P6" s="22"/>
      <c r="Q6" s="22"/>
    </row>
    <row r="7" spans="1:19" x14ac:dyDescent="0.25">
      <c r="A7" s="137" t="s">
        <v>4</v>
      </c>
      <c r="B7" s="139" t="s">
        <v>5</v>
      </c>
      <c r="C7" s="137" t="s">
        <v>6</v>
      </c>
      <c r="D7" s="137"/>
      <c r="E7" s="137"/>
      <c r="F7" s="137" t="s">
        <v>7</v>
      </c>
      <c r="G7" s="137" t="s">
        <v>8</v>
      </c>
      <c r="H7" s="139" t="s">
        <v>9</v>
      </c>
      <c r="I7" s="138" t="s">
        <v>10</v>
      </c>
      <c r="J7" s="22"/>
      <c r="K7" s="22"/>
      <c r="L7" s="22"/>
      <c r="M7" s="22"/>
      <c r="N7" s="22"/>
      <c r="O7" s="22"/>
      <c r="P7" s="22"/>
      <c r="Q7" s="22"/>
    </row>
    <row r="8" spans="1:19" x14ac:dyDescent="0.25">
      <c r="A8" s="137"/>
      <c r="B8" s="140"/>
      <c r="C8" s="48" t="s">
        <v>11</v>
      </c>
      <c r="D8" s="141" t="s">
        <v>12</v>
      </c>
      <c r="E8" s="142"/>
      <c r="F8" s="137"/>
      <c r="G8" s="137"/>
      <c r="H8" s="140"/>
      <c r="I8" s="138"/>
      <c r="J8" s="22"/>
      <c r="K8" s="22"/>
      <c r="L8" s="22"/>
      <c r="M8" s="22"/>
      <c r="N8" s="22"/>
      <c r="O8" s="22"/>
      <c r="P8" s="22"/>
      <c r="Q8" s="22"/>
    </row>
    <row r="9" spans="1:19" x14ac:dyDescent="0.25">
      <c r="A9" s="49"/>
      <c r="B9" s="49"/>
      <c r="C9" s="49"/>
      <c r="D9" s="50"/>
      <c r="E9" s="51"/>
      <c r="F9" s="49"/>
      <c r="G9" s="49"/>
      <c r="H9" s="49"/>
      <c r="I9" s="52"/>
      <c r="J9" s="22"/>
      <c r="K9" s="22"/>
      <c r="L9" s="22"/>
      <c r="M9" s="22"/>
      <c r="N9" s="22"/>
      <c r="O9" s="22"/>
      <c r="P9" s="22"/>
      <c r="Q9" s="22"/>
    </row>
    <row r="10" spans="1:19" ht="76.5" x14ac:dyDescent="0.25">
      <c r="A10" s="7" t="s">
        <v>21</v>
      </c>
      <c r="B10" s="7" t="s">
        <v>22</v>
      </c>
      <c r="C10" s="8">
        <v>44783</v>
      </c>
      <c r="D10" s="21" t="s">
        <v>23</v>
      </c>
      <c r="E10" s="28">
        <v>29702</v>
      </c>
      <c r="F10" s="7" t="s">
        <v>26</v>
      </c>
      <c r="G10" s="9">
        <v>1439841</v>
      </c>
      <c r="H10" s="9">
        <v>0</v>
      </c>
      <c r="I10" s="14">
        <v>1439841</v>
      </c>
      <c r="J10" s="19">
        <v>44786</v>
      </c>
      <c r="K10" s="19">
        <v>44783</v>
      </c>
      <c r="L10" s="19">
        <v>0</v>
      </c>
      <c r="M10" s="19">
        <v>0</v>
      </c>
      <c r="N10" s="19">
        <v>0</v>
      </c>
      <c r="O10" s="19">
        <v>1</v>
      </c>
      <c r="P10" s="22" t="s">
        <v>254</v>
      </c>
      <c r="Q10" s="37" t="s">
        <v>255</v>
      </c>
      <c r="R10" s="35">
        <v>1439846</v>
      </c>
      <c r="S10" s="35">
        <v>5</v>
      </c>
    </row>
    <row r="11" spans="1:19" ht="76.5" x14ac:dyDescent="0.25">
      <c r="A11" s="7" t="s">
        <v>21</v>
      </c>
      <c r="B11" s="7" t="s">
        <v>22</v>
      </c>
      <c r="C11" s="8">
        <v>44783</v>
      </c>
      <c r="D11" s="21" t="s">
        <v>23</v>
      </c>
      <c r="E11" s="28">
        <v>29703</v>
      </c>
      <c r="F11" s="7" t="s">
        <v>26</v>
      </c>
      <c r="G11" s="9">
        <v>2309956</v>
      </c>
      <c r="H11" s="9">
        <v>0</v>
      </c>
      <c r="I11" s="14">
        <v>2309956</v>
      </c>
      <c r="J11" s="19">
        <v>44786</v>
      </c>
      <c r="K11" s="19">
        <v>44783</v>
      </c>
      <c r="L11" s="19">
        <v>0</v>
      </c>
      <c r="M11" s="19">
        <v>0</v>
      </c>
      <c r="N11" s="19">
        <v>0</v>
      </c>
      <c r="O11" s="19">
        <v>1</v>
      </c>
      <c r="P11" s="22" t="s">
        <v>256</v>
      </c>
      <c r="Q11" s="37" t="s">
        <v>257</v>
      </c>
      <c r="R11" s="35">
        <v>2309963</v>
      </c>
      <c r="S11" s="35">
        <v>7</v>
      </c>
    </row>
    <row r="12" spans="1:19" ht="76.5" x14ac:dyDescent="0.25">
      <c r="A12" s="7" t="s">
        <v>21</v>
      </c>
      <c r="B12" s="7" t="s">
        <v>22</v>
      </c>
      <c r="C12" s="8">
        <v>44783</v>
      </c>
      <c r="D12" s="21" t="s">
        <v>23</v>
      </c>
      <c r="E12" s="28">
        <v>29704</v>
      </c>
      <c r="F12" s="7" t="s">
        <v>26</v>
      </c>
      <c r="G12" s="9">
        <v>569727</v>
      </c>
      <c r="H12" s="9">
        <v>0</v>
      </c>
      <c r="I12" s="14">
        <v>569727</v>
      </c>
      <c r="J12" s="19">
        <v>44786</v>
      </c>
      <c r="K12" s="19">
        <v>44783</v>
      </c>
      <c r="L12" s="19">
        <v>0</v>
      </c>
      <c r="M12" s="19">
        <v>0</v>
      </c>
      <c r="N12" s="19">
        <v>0</v>
      </c>
      <c r="O12" s="19">
        <v>1</v>
      </c>
      <c r="P12" s="22" t="s">
        <v>258</v>
      </c>
      <c r="Q12" s="37" t="s">
        <v>259</v>
      </c>
      <c r="R12" s="35">
        <v>569727</v>
      </c>
      <c r="S12" s="35">
        <v>0</v>
      </c>
    </row>
    <row r="13" spans="1:19" ht="76.5" x14ac:dyDescent="0.25">
      <c r="A13" s="7" t="s">
        <v>21</v>
      </c>
      <c r="B13" s="7" t="s">
        <v>22</v>
      </c>
      <c r="C13" s="8">
        <v>44783</v>
      </c>
      <c r="D13" s="21" t="s">
        <v>23</v>
      </c>
      <c r="E13" s="28">
        <v>29705</v>
      </c>
      <c r="F13" s="7" t="s">
        <v>26</v>
      </c>
      <c r="G13" s="9">
        <v>1752136</v>
      </c>
      <c r="H13" s="9">
        <v>0</v>
      </c>
      <c r="I13" s="14">
        <v>1752136</v>
      </c>
      <c r="J13" s="19">
        <v>44786</v>
      </c>
      <c r="K13" s="19">
        <v>44783</v>
      </c>
      <c r="L13" s="19">
        <v>0</v>
      </c>
      <c r="M13" s="19">
        <v>0</v>
      </c>
      <c r="N13" s="19">
        <v>0</v>
      </c>
      <c r="O13" s="19">
        <v>1</v>
      </c>
      <c r="P13" s="22" t="s">
        <v>260</v>
      </c>
      <c r="Q13" s="37" t="s">
        <v>261</v>
      </c>
      <c r="R13" s="35">
        <v>1752133</v>
      </c>
      <c r="S13" s="35">
        <v>-3</v>
      </c>
    </row>
    <row r="14" spans="1:19" ht="76.5" x14ac:dyDescent="0.25">
      <c r="A14" s="7" t="s">
        <v>21</v>
      </c>
      <c r="B14" s="7" t="s">
        <v>22</v>
      </c>
      <c r="C14" s="8">
        <v>44786</v>
      </c>
      <c r="D14" s="21" t="s">
        <v>23</v>
      </c>
      <c r="E14" s="28">
        <v>31395</v>
      </c>
      <c r="F14" s="7" t="s">
        <v>26</v>
      </c>
      <c r="G14" s="9">
        <v>1203861</v>
      </c>
      <c r="H14" s="9">
        <v>0</v>
      </c>
      <c r="I14" s="14">
        <v>1203861</v>
      </c>
      <c r="J14" s="19">
        <v>44793</v>
      </c>
      <c r="K14" s="19">
        <v>44786</v>
      </c>
      <c r="L14" s="19">
        <v>0</v>
      </c>
      <c r="M14" s="19">
        <v>0</v>
      </c>
      <c r="N14" s="19">
        <v>0</v>
      </c>
      <c r="O14" s="19">
        <v>1</v>
      </c>
      <c r="P14" s="22" t="s">
        <v>262</v>
      </c>
      <c r="Q14" s="37" t="s">
        <v>263</v>
      </c>
      <c r="R14" s="35">
        <v>1203866</v>
      </c>
      <c r="S14" s="35">
        <v>5</v>
      </c>
    </row>
    <row r="15" spans="1:19" ht="76.5" x14ac:dyDescent="0.25">
      <c r="A15" s="7" t="s">
        <v>21</v>
      </c>
      <c r="B15" s="7" t="s">
        <v>22</v>
      </c>
      <c r="C15" s="8">
        <v>44786</v>
      </c>
      <c r="D15" s="21" t="s">
        <v>23</v>
      </c>
      <c r="E15" s="28">
        <v>31418</v>
      </c>
      <c r="F15" s="7" t="s">
        <v>26</v>
      </c>
      <c r="G15" s="9">
        <v>235980</v>
      </c>
      <c r="H15" s="9">
        <v>0</v>
      </c>
      <c r="I15" s="14">
        <v>235980</v>
      </c>
      <c r="J15" s="19">
        <v>44793</v>
      </c>
      <c r="K15" s="19">
        <v>44786</v>
      </c>
      <c r="L15" s="19">
        <v>0</v>
      </c>
      <c r="M15" s="19">
        <v>0</v>
      </c>
      <c r="N15" s="19">
        <v>0</v>
      </c>
      <c r="O15" s="19">
        <v>1</v>
      </c>
      <c r="P15" s="22" t="s">
        <v>264</v>
      </c>
      <c r="Q15" s="37" t="s">
        <v>265</v>
      </c>
      <c r="R15" s="35">
        <v>235980</v>
      </c>
      <c r="S15" s="35">
        <v>0</v>
      </c>
    </row>
    <row r="16" spans="1:19" ht="76.5" x14ac:dyDescent="0.25">
      <c r="A16" s="7" t="s">
        <v>21</v>
      </c>
      <c r="B16" s="7" t="s">
        <v>22</v>
      </c>
      <c r="C16" s="8">
        <v>44786</v>
      </c>
      <c r="D16" s="21" t="s">
        <v>23</v>
      </c>
      <c r="E16" s="28">
        <v>31419</v>
      </c>
      <c r="F16" s="7" t="s">
        <v>26</v>
      </c>
      <c r="G16" s="9">
        <v>1139455</v>
      </c>
      <c r="H16" s="9">
        <v>0</v>
      </c>
      <c r="I16" s="14">
        <v>1139455</v>
      </c>
      <c r="J16" s="19">
        <v>44793</v>
      </c>
      <c r="K16" s="19">
        <v>44786</v>
      </c>
      <c r="L16" s="19">
        <v>0</v>
      </c>
      <c r="M16" s="19">
        <v>0</v>
      </c>
      <c r="N16" s="19">
        <v>0</v>
      </c>
      <c r="O16" s="19">
        <v>1</v>
      </c>
      <c r="P16" s="22" t="s">
        <v>266</v>
      </c>
      <c r="Q16" s="37" t="s">
        <v>267</v>
      </c>
      <c r="R16" s="35">
        <v>1139454</v>
      </c>
      <c r="S16" s="35">
        <v>-1</v>
      </c>
    </row>
    <row r="17" spans="1:19" ht="76.5" x14ac:dyDescent="0.25">
      <c r="A17" s="7" t="s">
        <v>21</v>
      </c>
      <c r="B17" s="7" t="s">
        <v>22</v>
      </c>
      <c r="C17" s="8">
        <v>44786</v>
      </c>
      <c r="D17" s="21" t="s">
        <v>23</v>
      </c>
      <c r="E17" s="28">
        <v>31420</v>
      </c>
      <c r="F17" s="7" t="s">
        <v>26</v>
      </c>
      <c r="G17" s="9">
        <v>827160</v>
      </c>
      <c r="H17" s="9">
        <v>0</v>
      </c>
      <c r="I17" s="14">
        <v>827160</v>
      </c>
      <c r="J17" s="19">
        <v>44793</v>
      </c>
      <c r="K17" s="19">
        <v>44786</v>
      </c>
      <c r="L17" s="19">
        <v>0</v>
      </c>
      <c r="M17" s="19">
        <v>0</v>
      </c>
      <c r="N17" s="19">
        <v>0</v>
      </c>
      <c r="O17" s="19">
        <v>1</v>
      </c>
      <c r="P17" s="22" t="s">
        <v>268</v>
      </c>
      <c r="Q17" s="37" t="s">
        <v>269</v>
      </c>
      <c r="R17" s="35">
        <v>827167</v>
      </c>
      <c r="S17" s="35">
        <v>7</v>
      </c>
    </row>
    <row r="18" spans="1:19" ht="76.5" x14ac:dyDescent="0.25">
      <c r="A18" s="7" t="s">
        <v>21</v>
      </c>
      <c r="B18" s="7" t="s">
        <v>22</v>
      </c>
      <c r="C18" s="8">
        <v>44786</v>
      </c>
      <c r="D18" s="21" t="s">
        <v>23</v>
      </c>
      <c r="E18" s="28">
        <v>31437</v>
      </c>
      <c r="F18" s="7" t="s">
        <v>26</v>
      </c>
      <c r="G18" s="9">
        <v>1439841</v>
      </c>
      <c r="H18" s="9">
        <v>0</v>
      </c>
      <c r="I18" s="14">
        <v>1439841</v>
      </c>
      <c r="J18" s="19">
        <v>44793</v>
      </c>
      <c r="K18" s="19">
        <v>44786</v>
      </c>
      <c r="L18" s="19">
        <v>0</v>
      </c>
      <c r="M18" s="19">
        <v>0</v>
      </c>
      <c r="N18" s="19">
        <v>0</v>
      </c>
      <c r="O18" s="19">
        <v>1</v>
      </c>
      <c r="P18" s="22" t="s">
        <v>270</v>
      </c>
      <c r="Q18" s="37" t="s">
        <v>271</v>
      </c>
      <c r="R18" s="35">
        <v>1439846</v>
      </c>
      <c r="S18" s="35">
        <v>5</v>
      </c>
    </row>
    <row r="19" spans="1:19" ht="76.5" x14ac:dyDescent="0.25">
      <c r="A19" s="7" t="s">
        <v>21</v>
      </c>
      <c r="B19" s="7" t="s">
        <v>22</v>
      </c>
      <c r="C19" s="8">
        <v>44789</v>
      </c>
      <c r="D19" s="21" t="s">
        <v>23</v>
      </c>
      <c r="E19" s="28">
        <v>31674</v>
      </c>
      <c r="F19" s="7" t="s">
        <v>26</v>
      </c>
      <c r="G19" s="9">
        <v>1203861</v>
      </c>
      <c r="H19" s="9">
        <v>0</v>
      </c>
      <c r="I19" s="14">
        <v>1203861</v>
      </c>
      <c r="J19" s="19">
        <v>44793</v>
      </c>
      <c r="K19" s="19">
        <v>44789</v>
      </c>
      <c r="L19" s="19">
        <v>0</v>
      </c>
      <c r="M19" s="19">
        <v>0</v>
      </c>
      <c r="N19" s="19">
        <v>0</v>
      </c>
      <c r="O19" s="19">
        <v>1</v>
      </c>
      <c r="P19" s="22" t="s">
        <v>272</v>
      </c>
      <c r="Q19" s="37" t="s">
        <v>273</v>
      </c>
      <c r="R19" s="35">
        <v>1203866</v>
      </c>
      <c r="S19" s="35">
        <v>5</v>
      </c>
    </row>
    <row r="20" spans="1:19" ht="76.5" x14ac:dyDescent="0.25">
      <c r="A20" s="7" t="s">
        <v>21</v>
      </c>
      <c r="B20" s="7" t="s">
        <v>22</v>
      </c>
      <c r="C20" s="8">
        <v>44789</v>
      </c>
      <c r="D20" s="21" t="s">
        <v>23</v>
      </c>
      <c r="E20" s="28">
        <v>31675</v>
      </c>
      <c r="F20" s="7" t="s">
        <v>26</v>
      </c>
      <c r="G20" s="9">
        <v>1439841</v>
      </c>
      <c r="H20" s="9">
        <v>0</v>
      </c>
      <c r="I20" s="14">
        <v>1439841</v>
      </c>
      <c r="J20" s="19">
        <v>44793</v>
      </c>
      <c r="K20" s="19">
        <v>44789</v>
      </c>
      <c r="L20" s="19">
        <v>0</v>
      </c>
      <c r="M20" s="19">
        <v>0</v>
      </c>
      <c r="N20" s="19">
        <v>0</v>
      </c>
      <c r="O20" s="19">
        <v>1</v>
      </c>
      <c r="P20" s="22" t="s">
        <v>274</v>
      </c>
      <c r="Q20" s="37" t="s">
        <v>275</v>
      </c>
      <c r="R20" s="35">
        <v>1439846</v>
      </c>
      <c r="S20" s="35">
        <v>5</v>
      </c>
    </row>
    <row r="21" spans="1:19" ht="76.5" x14ac:dyDescent="0.25">
      <c r="A21" s="7" t="s">
        <v>21</v>
      </c>
      <c r="B21" s="7" t="s">
        <v>22</v>
      </c>
      <c r="C21" s="8">
        <v>44793</v>
      </c>
      <c r="D21" s="21" t="s">
        <v>23</v>
      </c>
      <c r="E21" s="28">
        <v>34139</v>
      </c>
      <c r="F21" s="7" t="s">
        <v>26</v>
      </c>
      <c r="G21" s="9">
        <v>1203861</v>
      </c>
      <c r="H21" s="9">
        <v>0</v>
      </c>
      <c r="I21" s="14">
        <v>1203861</v>
      </c>
      <c r="J21" s="19">
        <v>44802</v>
      </c>
      <c r="K21" s="19">
        <v>44793</v>
      </c>
      <c r="L21" s="19">
        <v>0</v>
      </c>
      <c r="M21" s="19">
        <v>0</v>
      </c>
      <c r="N21" s="19">
        <v>0</v>
      </c>
      <c r="O21" s="19">
        <v>1</v>
      </c>
      <c r="P21" s="22" t="s">
        <v>276</v>
      </c>
      <c r="Q21" s="37" t="s">
        <v>277</v>
      </c>
      <c r="R21" s="35">
        <v>1203866</v>
      </c>
      <c r="S21" s="35">
        <v>5</v>
      </c>
    </row>
    <row r="22" spans="1:19" ht="76.5" x14ac:dyDescent="0.25">
      <c r="A22" s="7" t="s">
        <v>21</v>
      </c>
      <c r="B22" s="7" t="s">
        <v>22</v>
      </c>
      <c r="C22" s="8">
        <v>44793</v>
      </c>
      <c r="D22" s="21" t="s">
        <v>23</v>
      </c>
      <c r="E22" s="28">
        <v>34140</v>
      </c>
      <c r="F22" s="7" t="s">
        <v>26</v>
      </c>
      <c r="G22" s="9">
        <v>870114</v>
      </c>
      <c r="H22" s="9">
        <v>0</v>
      </c>
      <c r="I22" s="14">
        <v>870114</v>
      </c>
      <c r="J22" s="19">
        <v>44802</v>
      </c>
      <c r="K22" s="19">
        <v>44793</v>
      </c>
      <c r="L22" s="19">
        <v>0</v>
      </c>
      <c r="M22" s="19">
        <v>0</v>
      </c>
      <c r="N22" s="19">
        <v>0</v>
      </c>
      <c r="O22" s="19">
        <v>1</v>
      </c>
      <c r="P22" s="22" t="s">
        <v>278</v>
      </c>
      <c r="Q22" s="37" t="s">
        <v>279</v>
      </c>
      <c r="R22" s="35">
        <v>870119</v>
      </c>
      <c r="S22" s="35">
        <v>5</v>
      </c>
    </row>
    <row r="23" spans="1:19" ht="76.5" x14ac:dyDescent="0.25">
      <c r="A23" s="7" t="s">
        <v>21</v>
      </c>
      <c r="B23" s="7" t="s">
        <v>22</v>
      </c>
      <c r="C23" s="8">
        <v>44795</v>
      </c>
      <c r="D23" s="21" t="s">
        <v>23</v>
      </c>
      <c r="E23" s="28">
        <v>34213</v>
      </c>
      <c r="F23" s="7" t="s">
        <v>26</v>
      </c>
      <c r="G23" s="9">
        <v>1063140</v>
      </c>
      <c r="H23" s="9">
        <v>0</v>
      </c>
      <c r="I23" s="14">
        <v>1063140</v>
      </c>
      <c r="J23" s="19">
        <v>44802</v>
      </c>
      <c r="K23" s="19">
        <v>44795</v>
      </c>
      <c r="L23" s="19">
        <v>0</v>
      </c>
      <c r="M23" s="19">
        <v>0</v>
      </c>
      <c r="N23" s="19">
        <v>0</v>
      </c>
      <c r="O23" s="19">
        <v>1</v>
      </c>
      <c r="P23" s="22" t="s">
        <v>280</v>
      </c>
      <c r="Q23" s="37" t="s">
        <v>281</v>
      </c>
      <c r="R23" s="35">
        <v>1063147</v>
      </c>
      <c r="S23" s="35">
        <v>7</v>
      </c>
    </row>
    <row r="24" spans="1:19" ht="76.5" x14ac:dyDescent="0.25">
      <c r="A24" s="7" t="s">
        <v>21</v>
      </c>
      <c r="B24" s="7" t="s">
        <v>22</v>
      </c>
      <c r="C24" s="8">
        <v>44795</v>
      </c>
      <c r="D24" s="21" t="s">
        <v>23</v>
      </c>
      <c r="E24" s="28">
        <v>34214</v>
      </c>
      <c r="F24" s="7" t="s">
        <v>26</v>
      </c>
      <c r="G24" s="9">
        <v>1063140</v>
      </c>
      <c r="H24" s="9">
        <v>0</v>
      </c>
      <c r="I24" s="14">
        <v>1063140</v>
      </c>
      <c r="J24" s="19">
        <v>44802</v>
      </c>
      <c r="K24" s="19">
        <v>44795</v>
      </c>
      <c r="L24" s="19">
        <v>0</v>
      </c>
      <c r="M24" s="19">
        <v>0</v>
      </c>
      <c r="N24" s="19">
        <v>0</v>
      </c>
      <c r="O24" s="19">
        <v>1</v>
      </c>
      <c r="P24" s="22" t="s">
        <v>282</v>
      </c>
      <c r="Q24" s="37" t="s">
        <v>283</v>
      </c>
      <c r="R24" s="35">
        <v>1063147</v>
      </c>
      <c r="S24" s="35">
        <v>7</v>
      </c>
    </row>
    <row r="25" spans="1:19" ht="76.5" x14ac:dyDescent="0.25">
      <c r="A25" s="7" t="s">
        <v>21</v>
      </c>
      <c r="B25" s="7" t="s">
        <v>22</v>
      </c>
      <c r="C25" s="8">
        <v>44795</v>
      </c>
      <c r="D25" s="21" t="s">
        <v>23</v>
      </c>
      <c r="E25" s="28">
        <v>34215</v>
      </c>
      <c r="F25" s="7" t="s">
        <v>26</v>
      </c>
      <c r="G25" s="9">
        <v>711315</v>
      </c>
      <c r="H25" s="9">
        <v>0</v>
      </c>
      <c r="I25" s="14">
        <v>711315</v>
      </c>
      <c r="J25" s="19">
        <v>44802</v>
      </c>
      <c r="K25" s="19">
        <v>44795</v>
      </c>
      <c r="L25" s="19">
        <v>0</v>
      </c>
      <c r="M25" s="19">
        <v>0</v>
      </c>
      <c r="N25" s="19">
        <v>0</v>
      </c>
      <c r="O25" s="19">
        <v>1</v>
      </c>
      <c r="P25" s="22" t="s">
        <v>284</v>
      </c>
      <c r="Q25" s="37" t="s">
        <v>285</v>
      </c>
      <c r="R25" s="35">
        <v>711315</v>
      </c>
      <c r="S25" s="35">
        <v>0</v>
      </c>
    </row>
    <row r="26" spans="1:19" ht="76.5" x14ac:dyDescent="0.25">
      <c r="A26" s="7" t="s">
        <v>21</v>
      </c>
      <c r="B26" s="7" t="s">
        <v>22</v>
      </c>
      <c r="C26" s="8">
        <v>44799</v>
      </c>
      <c r="D26" s="21" t="s">
        <v>23</v>
      </c>
      <c r="E26" s="28">
        <v>36243</v>
      </c>
      <c r="F26" s="7" t="s">
        <v>26</v>
      </c>
      <c r="G26" s="9">
        <v>1139455</v>
      </c>
      <c r="H26" s="9">
        <v>0</v>
      </c>
      <c r="I26" s="14">
        <v>1139455</v>
      </c>
      <c r="J26" s="19">
        <v>44802</v>
      </c>
      <c r="K26" s="19">
        <v>44799</v>
      </c>
      <c r="L26" s="19">
        <v>0</v>
      </c>
      <c r="M26" s="19">
        <v>0</v>
      </c>
      <c r="N26" s="19">
        <v>0</v>
      </c>
      <c r="O26" s="19">
        <v>1</v>
      </c>
      <c r="P26" s="22" t="s">
        <v>286</v>
      </c>
      <c r="Q26" s="37" t="s">
        <v>287</v>
      </c>
      <c r="R26" s="35">
        <v>1139454</v>
      </c>
      <c r="S26" s="35">
        <v>-1</v>
      </c>
    </row>
    <row r="27" spans="1:19" ht="76.5" x14ac:dyDescent="0.25">
      <c r="A27" s="7" t="s">
        <v>21</v>
      </c>
      <c r="B27" s="7" t="s">
        <v>22</v>
      </c>
      <c r="C27" s="8">
        <v>44799</v>
      </c>
      <c r="D27" s="21" t="s">
        <v>23</v>
      </c>
      <c r="E27" s="28">
        <v>36244</v>
      </c>
      <c r="F27" s="7" t="s">
        <v>26</v>
      </c>
      <c r="G27" s="9">
        <v>584537</v>
      </c>
      <c r="H27" s="9">
        <v>0</v>
      </c>
      <c r="I27" s="14">
        <v>584537</v>
      </c>
      <c r="J27" s="19">
        <v>44802</v>
      </c>
      <c r="K27" s="19">
        <v>44799</v>
      </c>
      <c r="L27" s="19">
        <v>0</v>
      </c>
      <c r="M27" s="19">
        <v>0</v>
      </c>
      <c r="N27" s="19">
        <v>0</v>
      </c>
      <c r="O27" s="19">
        <v>1</v>
      </c>
      <c r="P27" s="22" t="s">
        <v>288</v>
      </c>
      <c r="Q27" s="37" t="s">
        <v>289</v>
      </c>
      <c r="R27" s="35">
        <v>584535</v>
      </c>
      <c r="S27" s="35">
        <v>-2</v>
      </c>
    </row>
    <row r="28" spans="1:19" ht="76.5" x14ac:dyDescent="0.25">
      <c r="A28" s="7" t="s">
        <v>21</v>
      </c>
      <c r="B28" s="7" t="s">
        <v>22</v>
      </c>
      <c r="C28" s="8">
        <v>44802</v>
      </c>
      <c r="D28" s="21" t="s">
        <v>23</v>
      </c>
      <c r="E28" s="28">
        <v>36412</v>
      </c>
      <c r="F28" s="7" t="s">
        <v>26</v>
      </c>
      <c r="G28" s="9">
        <v>2009569</v>
      </c>
      <c r="H28" s="9">
        <v>0</v>
      </c>
      <c r="I28" s="14">
        <v>2009569</v>
      </c>
      <c r="J28" s="19">
        <v>44804</v>
      </c>
      <c r="K28" s="19">
        <v>44802</v>
      </c>
      <c r="L28" s="19">
        <v>0</v>
      </c>
      <c r="M28" s="19">
        <v>0</v>
      </c>
      <c r="N28" s="19">
        <v>0</v>
      </c>
      <c r="O28" s="19">
        <v>1</v>
      </c>
      <c r="P28" s="22" t="s">
        <v>290</v>
      </c>
      <c r="Q28" s="37" t="s">
        <v>291</v>
      </c>
      <c r="R28" s="35">
        <v>2009573</v>
      </c>
      <c r="S28" s="35">
        <v>4</v>
      </c>
    </row>
    <row r="29" spans="1:19" ht="76.5" x14ac:dyDescent="0.25">
      <c r="A29" s="7" t="s">
        <v>21</v>
      </c>
      <c r="B29" s="7" t="s">
        <v>22</v>
      </c>
      <c r="C29" s="8">
        <v>44802</v>
      </c>
      <c r="D29" s="21" t="s">
        <v>23</v>
      </c>
      <c r="E29" s="28">
        <v>36413</v>
      </c>
      <c r="F29" s="7" t="s">
        <v>26</v>
      </c>
      <c r="G29" s="9">
        <v>1203861</v>
      </c>
      <c r="H29" s="9">
        <v>0</v>
      </c>
      <c r="I29" s="14">
        <v>1203861</v>
      </c>
      <c r="J29" s="19">
        <v>44804</v>
      </c>
      <c r="K29" s="19">
        <v>44802</v>
      </c>
      <c r="L29" s="19">
        <v>0</v>
      </c>
      <c r="M29" s="19">
        <v>0</v>
      </c>
      <c r="N29" s="19">
        <v>0</v>
      </c>
      <c r="O29" s="19">
        <v>1</v>
      </c>
      <c r="P29" s="22" t="s">
        <v>292</v>
      </c>
      <c r="Q29" s="37" t="s">
        <v>293</v>
      </c>
      <c r="R29" s="35">
        <v>1203866</v>
      </c>
      <c r="S29" s="35">
        <v>5</v>
      </c>
    </row>
    <row r="30" spans="1:19" ht="76.5" x14ac:dyDescent="0.25">
      <c r="A30" s="7" t="s">
        <v>21</v>
      </c>
      <c r="B30" s="7" t="s">
        <v>22</v>
      </c>
      <c r="C30" s="8">
        <v>44802</v>
      </c>
      <c r="D30" s="21" t="s">
        <v>23</v>
      </c>
      <c r="E30" s="28">
        <v>36415</v>
      </c>
      <c r="F30" s="7" t="s">
        <v>26</v>
      </c>
      <c r="G30" s="9">
        <v>1182408</v>
      </c>
      <c r="H30" s="9">
        <v>0</v>
      </c>
      <c r="I30" s="14">
        <v>1182408</v>
      </c>
      <c r="J30" s="19">
        <v>44804</v>
      </c>
      <c r="K30" s="19">
        <v>44802</v>
      </c>
      <c r="L30" s="19">
        <v>0</v>
      </c>
      <c r="M30" s="19">
        <v>0</v>
      </c>
      <c r="N30" s="19">
        <v>0</v>
      </c>
      <c r="O30" s="19">
        <v>1</v>
      </c>
      <c r="P30" s="22" t="s">
        <v>294</v>
      </c>
      <c r="Q30" s="37" t="s">
        <v>295</v>
      </c>
      <c r="R30" s="35">
        <v>1182406</v>
      </c>
      <c r="S30" s="35">
        <v>-2</v>
      </c>
    </row>
    <row r="31" spans="1:19" ht="76.5" x14ac:dyDescent="0.25">
      <c r="A31" s="7" t="s">
        <v>21</v>
      </c>
      <c r="B31" s="7" t="s">
        <v>22</v>
      </c>
      <c r="C31" s="8">
        <v>44804</v>
      </c>
      <c r="D31" s="21" t="s">
        <v>23</v>
      </c>
      <c r="E31" s="28">
        <v>36590</v>
      </c>
      <c r="F31" s="7" t="s">
        <v>26</v>
      </c>
      <c r="G31" s="9">
        <v>1516156</v>
      </c>
      <c r="H31" s="9">
        <v>0</v>
      </c>
      <c r="I31" s="14">
        <v>1516156</v>
      </c>
      <c r="J31" s="19">
        <v>44804</v>
      </c>
      <c r="K31" s="19">
        <v>44804</v>
      </c>
      <c r="L31" s="19">
        <v>0</v>
      </c>
      <c r="M31" s="19">
        <v>0</v>
      </c>
      <c r="N31" s="19">
        <v>0</v>
      </c>
      <c r="O31" s="19">
        <v>1</v>
      </c>
      <c r="P31" s="22" t="s">
        <v>296</v>
      </c>
      <c r="Q31" s="37" t="s">
        <v>297</v>
      </c>
      <c r="R31" s="35">
        <v>1516153</v>
      </c>
      <c r="S31" s="35">
        <v>-3</v>
      </c>
    </row>
    <row r="32" spans="1:19" ht="76.5" x14ac:dyDescent="0.25">
      <c r="A32" s="7" t="s">
        <v>21</v>
      </c>
      <c r="B32" s="7" t="s">
        <v>22</v>
      </c>
      <c r="C32" s="8">
        <v>44805</v>
      </c>
      <c r="D32" s="21" t="s">
        <v>23</v>
      </c>
      <c r="E32" s="28">
        <v>37160</v>
      </c>
      <c r="F32" s="7" t="s">
        <v>26</v>
      </c>
      <c r="G32" s="9">
        <v>1345449</v>
      </c>
      <c r="H32" s="9">
        <v>0</v>
      </c>
      <c r="I32" s="14">
        <v>1345449</v>
      </c>
      <c r="J32" s="19">
        <v>44814</v>
      </c>
      <c r="K32" s="19">
        <v>44805</v>
      </c>
      <c r="L32" s="19">
        <v>0</v>
      </c>
      <c r="M32" s="19">
        <v>0</v>
      </c>
      <c r="N32" s="19">
        <v>0</v>
      </c>
      <c r="O32" s="19">
        <v>1</v>
      </c>
      <c r="P32" s="22" t="s">
        <v>298</v>
      </c>
      <c r="Q32" s="37" t="s">
        <v>299</v>
      </c>
      <c r="R32" s="35">
        <v>1345454</v>
      </c>
      <c r="S32" s="35">
        <v>5</v>
      </c>
    </row>
    <row r="33" spans="1:19" ht="76.5" x14ac:dyDescent="0.25">
      <c r="A33" s="7" t="s">
        <v>21</v>
      </c>
      <c r="B33" s="7" t="s">
        <v>22</v>
      </c>
      <c r="C33" s="8">
        <v>44809</v>
      </c>
      <c r="D33" s="21" t="s">
        <v>23</v>
      </c>
      <c r="E33" s="28">
        <v>37251</v>
      </c>
      <c r="F33" s="7" t="s">
        <v>26</v>
      </c>
      <c r="G33" s="9">
        <v>946428</v>
      </c>
      <c r="H33" s="9">
        <v>0</v>
      </c>
      <c r="I33" s="14">
        <v>946428</v>
      </c>
      <c r="J33" s="19">
        <v>44814</v>
      </c>
      <c r="K33" s="19">
        <v>44809</v>
      </c>
      <c r="L33" s="19">
        <v>0</v>
      </c>
      <c r="M33" s="19">
        <v>0</v>
      </c>
      <c r="N33" s="19">
        <v>0</v>
      </c>
      <c r="O33" s="19">
        <v>1</v>
      </c>
      <c r="P33" s="22" t="s">
        <v>300</v>
      </c>
      <c r="Q33" s="37" t="s">
        <v>301</v>
      </c>
      <c r="R33" s="35">
        <v>946426</v>
      </c>
      <c r="S33" s="35">
        <v>-2</v>
      </c>
    </row>
    <row r="34" spans="1:19" ht="76.5" x14ac:dyDescent="0.25">
      <c r="A34" s="7" t="s">
        <v>21</v>
      </c>
      <c r="B34" s="7" t="s">
        <v>22</v>
      </c>
      <c r="C34" s="8">
        <v>44809</v>
      </c>
      <c r="D34" s="21" t="s">
        <v>23</v>
      </c>
      <c r="E34" s="28">
        <v>37253</v>
      </c>
      <c r="F34" s="7" t="s">
        <v>26</v>
      </c>
      <c r="G34" s="9">
        <v>946428</v>
      </c>
      <c r="H34" s="9">
        <v>0</v>
      </c>
      <c r="I34" s="14">
        <v>946428</v>
      </c>
      <c r="J34" s="19">
        <v>44814</v>
      </c>
      <c r="K34" s="19">
        <v>44809</v>
      </c>
      <c r="L34" s="19">
        <v>0</v>
      </c>
      <c r="M34" s="19">
        <v>0</v>
      </c>
      <c r="N34" s="19">
        <v>0</v>
      </c>
      <c r="O34" s="19">
        <v>1</v>
      </c>
      <c r="P34" s="22" t="s">
        <v>302</v>
      </c>
      <c r="Q34" s="37" t="s">
        <v>303</v>
      </c>
      <c r="R34" s="35">
        <v>946426</v>
      </c>
      <c r="S34" s="35">
        <v>-2</v>
      </c>
    </row>
    <row r="35" spans="1:19" ht="76.5" x14ac:dyDescent="0.25">
      <c r="A35" s="7" t="s">
        <v>21</v>
      </c>
      <c r="B35" s="7" t="s">
        <v>22</v>
      </c>
      <c r="C35" s="8">
        <v>44809</v>
      </c>
      <c r="D35" s="21" t="s">
        <v>23</v>
      </c>
      <c r="E35" s="28">
        <v>37254</v>
      </c>
      <c r="F35" s="7" t="s">
        <v>26</v>
      </c>
      <c r="G35" s="9">
        <v>235980</v>
      </c>
      <c r="H35" s="9">
        <v>0</v>
      </c>
      <c r="I35" s="14">
        <v>235980</v>
      </c>
      <c r="J35" s="19">
        <v>44814</v>
      </c>
      <c r="K35" s="19">
        <v>44809</v>
      </c>
      <c r="L35" s="19">
        <v>0</v>
      </c>
      <c r="M35" s="19">
        <v>0</v>
      </c>
      <c r="N35" s="19">
        <v>0</v>
      </c>
      <c r="O35" s="19">
        <v>1</v>
      </c>
      <c r="P35" s="22" t="s">
        <v>304</v>
      </c>
      <c r="Q35" s="37" t="s">
        <v>305</v>
      </c>
      <c r="R35" s="35">
        <v>235980</v>
      </c>
      <c r="S35" s="35">
        <v>0</v>
      </c>
    </row>
    <row r="36" spans="1:19" ht="76.5" x14ac:dyDescent="0.25">
      <c r="A36" s="7" t="s">
        <v>21</v>
      </c>
      <c r="B36" s="7" t="s">
        <v>22</v>
      </c>
      <c r="C36" s="8">
        <v>44809</v>
      </c>
      <c r="D36" s="21" t="s">
        <v>23</v>
      </c>
      <c r="E36" s="28">
        <v>37280</v>
      </c>
      <c r="F36" s="7" t="s">
        <v>26</v>
      </c>
      <c r="G36" s="9">
        <v>928760</v>
      </c>
      <c r="H36" s="9">
        <v>0</v>
      </c>
      <c r="I36" s="14">
        <v>928760</v>
      </c>
      <c r="J36" s="19">
        <v>44814</v>
      </c>
      <c r="K36" s="19">
        <v>44809</v>
      </c>
      <c r="L36" s="19">
        <v>0</v>
      </c>
      <c r="M36" s="19">
        <v>0</v>
      </c>
      <c r="N36" s="19">
        <v>0</v>
      </c>
      <c r="O36" s="19">
        <v>1</v>
      </c>
      <c r="P36" s="22" t="s">
        <v>306</v>
      </c>
      <c r="Q36" s="37" t="s">
        <v>307</v>
      </c>
      <c r="R36" s="35">
        <v>928762</v>
      </c>
      <c r="S36" s="35">
        <v>2</v>
      </c>
    </row>
    <row r="37" spans="1:19" ht="76.5" x14ac:dyDescent="0.25">
      <c r="A37" s="7" t="s">
        <v>21</v>
      </c>
      <c r="B37" s="7" t="s">
        <v>22</v>
      </c>
      <c r="C37" s="8">
        <v>44810</v>
      </c>
      <c r="D37" s="21" t="s">
        <v>23</v>
      </c>
      <c r="E37" s="28">
        <v>37326</v>
      </c>
      <c r="F37" s="7" t="s">
        <v>26</v>
      </c>
      <c r="G37" s="9">
        <v>1048244</v>
      </c>
      <c r="H37" s="9">
        <v>0</v>
      </c>
      <c r="I37" s="14">
        <v>1048244</v>
      </c>
      <c r="J37" s="19">
        <v>44814</v>
      </c>
      <c r="K37" s="19">
        <v>44810</v>
      </c>
      <c r="L37" s="19">
        <v>0</v>
      </c>
      <c r="M37" s="19">
        <v>0</v>
      </c>
      <c r="N37" s="19">
        <v>0</v>
      </c>
      <c r="O37" s="19">
        <v>1</v>
      </c>
      <c r="P37" s="22" t="s">
        <v>308</v>
      </c>
      <c r="Q37" s="37" t="s">
        <v>309</v>
      </c>
      <c r="R37" s="35">
        <v>1048250</v>
      </c>
      <c r="S37" s="35">
        <v>6</v>
      </c>
    </row>
    <row r="38" spans="1:19" x14ac:dyDescent="0.25">
      <c r="A38" s="10"/>
      <c r="B38" s="10"/>
      <c r="C38" s="10"/>
      <c r="D38" s="10"/>
      <c r="E38" s="10"/>
      <c r="F38" s="10"/>
      <c r="G38" s="10"/>
      <c r="H38" s="10"/>
      <c r="I38" s="15"/>
      <c r="J38" s="22"/>
      <c r="K38" s="22"/>
      <c r="L38" s="22"/>
      <c r="M38" s="22"/>
      <c r="N38" s="22"/>
      <c r="O38" s="22"/>
      <c r="P38" s="22"/>
      <c r="Q38" s="22"/>
    </row>
    <row r="39" spans="1:19" x14ac:dyDescent="0.25">
      <c r="A39" s="132" t="s">
        <v>13</v>
      </c>
      <c r="B39" s="132"/>
      <c r="C39" s="132"/>
      <c r="D39" s="132"/>
      <c r="E39" s="132"/>
      <c r="F39" s="132"/>
      <c r="G39" s="17">
        <v>31560504</v>
      </c>
      <c r="H39" s="17">
        <v>0</v>
      </c>
      <c r="I39" s="18">
        <v>31560504</v>
      </c>
      <c r="J39" s="22"/>
      <c r="K39" s="22"/>
      <c r="L39" s="22"/>
      <c r="M39" s="22"/>
      <c r="N39" s="22"/>
      <c r="O39" s="22"/>
      <c r="P39" s="22"/>
      <c r="Q39" s="22"/>
    </row>
    <row r="40" spans="1:19" x14ac:dyDescent="0.25">
      <c r="J40" s="22"/>
      <c r="K40" s="22"/>
      <c r="L40" s="22"/>
      <c r="M40" s="22"/>
      <c r="N40" s="22"/>
      <c r="O40" s="22"/>
      <c r="P40" s="22"/>
      <c r="Q40" s="22"/>
    </row>
    <row r="41" spans="1:19" x14ac:dyDescent="0.25">
      <c r="G41" s="129" t="s">
        <v>14</v>
      </c>
      <c r="H41" s="129"/>
      <c r="I41" s="129"/>
      <c r="J41" s="22"/>
      <c r="K41" s="22"/>
      <c r="L41" s="22"/>
      <c r="M41" s="22"/>
      <c r="N41" s="22"/>
      <c r="O41" s="22"/>
      <c r="P41" s="22"/>
      <c r="Q41" s="22"/>
    </row>
    <row r="42" spans="1:19" x14ac:dyDescent="0.25">
      <c r="A42" s="130" t="s">
        <v>15</v>
      </c>
      <c r="B42" s="130"/>
      <c r="C42" s="3"/>
      <c r="D42" s="3"/>
      <c r="E42" s="3"/>
      <c r="G42" s="130" t="s">
        <v>16</v>
      </c>
      <c r="H42" s="130"/>
      <c r="I42" s="130"/>
      <c r="J42" s="22"/>
      <c r="K42" s="22"/>
      <c r="L42" s="22"/>
      <c r="M42" s="22"/>
      <c r="N42" s="22"/>
      <c r="O42" s="22"/>
      <c r="P42" s="22"/>
      <c r="Q42" s="22"/>
    </row>
    <row r="43" spans="1:19" x14ac:dyDescent="0.25">
      <c r="A43" s="131" t="s">
        <v>17</v>
      </c>
      <c r="B43" s="131"/>
      <c r="C43" s="6"/>
      <c r="D43" s="6"/>
      <c r="E43" s="6"/>
      <c r="G43" s="131" t="s">
        <v>17</v>
      </c>
      <c r="H43" s="131"/>
      <c r="I43" s="131"/>
      <c r="J43" s="22"/>
      <c r="K43" s="22"/>
      <c r="L43" s="22"/>
      <c r="M43" s="22"/>
      <c r="N43" s="22"/>
      <c r="O43" s="22"/>
      <c r="P43" s="22"/>
      <c r="Q43" s="22"/>
    </row>
    <row r="44" spans="1:19" x14ac:dyDescent="0.25">
      <c r="A44" s="23"/>
      <c r="B44" s="23"/>
      <c r="C44" s="6"/>
      <c r="D44" s="6"/>
      <c r="E44" s="6"/>
      <c r="G44" s="23"/>
      <c r="H44" s="23"/>
      <c r="I44" s="23"/>
      <c r="J44" s="22"/>
      <c r="K44" s="22"/>
      <c r="L44" s="22"/>
      <c r="M44" s="22"/>
      <c r="N44" s="22"/>
      <c r="O44" s="22"/>
      <c r="P44" s="22"/>
      <c r="Q44" s="22"/>
    </row>
    <row r="45" spans="1:19" x14ac:dyDescent="0.25">
      <c r="A45" s="23"/>
      <c r="B45" s="23"/>
      <c r="C45" s="6"/>
      <c r="D45" s="6"/>
      <c r="E45" s="6"/>
      <c r="G45" s="23"/>
      <c r="H45" s="23"/>
      <c r="I45" s="23"/>
      <c r="J45" s="22"/>
      <c r="K45" s="22"/>
      <c r="L45" s="22"/>
      <c r="M45" s="22"/>
      <c r="N45" s="22"/>
      <c r="O45" s="22"/>
      <c r="P45" s="22"/>
      <c r="Q45" s="22"/>
    </row>
    <row r="46" spans="1:19" x14ac:dyDescent="0.25">
      <c r="A46" s="23"/>
      <c r="B46" s="23"/>
      <c r="C46" s="6"/>
      <c r="D46" s="6"/>
      <c r="E46" s="6"/>
      <c r="G46" s="23"/>
      <c r="H46" s="23"/>
      <c r="I46" s="23"/>
      <c r="J46" s="22"/>
      <c r="K46" s="22"/>
      <c r="L46" s="22"/>
      <c r="M46" s="22"/>
      <c r="N46" s="22"/>
      <c r="O46" s="22"/>
      <c r="P46" s="22"/>
      <c r="Q46" s="22"/>
    </row>
    <row r="47" spans="1:19" x14ac:dyDescent="0.25">
      <c r="C47" s="4"/>
      <c r="D47" s="4"/>
      <c r="E47" s="4"/>
      <c r="F47" s="4"/>
      <c r="G47" s="4"/>
      <c r="H47" s="4"/>
      <c r="I47" s="16"/>
      <c r="J47" s="22"/>
      <c r="K47" s="22"/>
      <c r="L47" s="22"/>
      <c r="M47" s="22"/>
      <c r="N47" s="22"/>
      <c r="O47" s="22"/>
      <c r="P47" s="22"/>
      <c r="Q47" s="22"/>
    </row>
    <row r="48" spans="1:19" x14ac:dyDescent="0.25">
      <c r="C48" s="3"/>
      <c r="D48" s="3"/>
      <c r="E48" s="3"/>
      <c r="F48" s="3"/>
      <c r="G48" s="130" t="s">
        <v>19</v>
      </c>
      <c r="H48" s="130"/>
      <c r="I48" s="130"/>
    </row>
  </sheetData>
  <autoFilter ref="A9:S9" xr:uid="{7B7296DC-9E5E-4CCC-B54E-A54FD87EC0EC}"/>
  <mergeCells count="17">
    <mergeCell ref="A4:I4"/>
    <mergeCell ref="A5:I5"/>
    <mergeCell ref="C7:E7"/>
    <mergeCell ref="G7:G8"/>
    <mergeCell ref="I7:I8"/>
    <mergeCell ref="F7:F8"/>
    <mergeCell ref="B7:B8"/>
    <mergeCell ref="D8:E8"/>
    <mergeCell ref="A7:A8"/>
    <mergeCell ref="H7:H8"/>
    <mergeCell ref="G48:I48"/>
    <mergeCell ref="G41:I41"/>
    <mergeCell ref="G42:I42"/>
    <mergeCell ref="G43:I43"/>
    <mergeCell ref="A39:F39"/>
    <mergeCell ref="A42:B42"/>
    <mergeCell ref="A43:B4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56B3-927A-4F61-8949-DDEDF69ADD56}">
  <dimension ref="A1:S32"/>
  <sheetViews>
    <sheetView topLeftCell="A4" workbookViewId="0">
      <selection activeCell="U29" sqref="U29"/>
    </sheetView>
  </sheetViews>
  <sheetFormatPr defaultColWidth="9.140625" defaultRowHeight="12.75" x14ac:dyDescent="0.25"/>
  <cols>
    <col min="1" max="1" width="10" style="2" customWidth="1"/>
    <col min="2" max="2" width="34" style="2" customWidth="1"/>
    <col min="3" max="3" width="9" style="2" customWidth="1"/>
    <col min="4" max="4" width="4.85546875" style="2" customWidth="1"/>
    <col min="5" max="5" width="8.42578125" style="2" bestFit="1" customWidth="1"/>
    <col min="6" max="6" width="30.28515625" style="2" bestFit="1" customWidth="1"/>
    <col min="7" max="7" width="10.7109375" style="2" bestFit="1" customWidth="1"/>
    <col min="8" max="8" width="9.7109375" style="2" bestFit="1" customWidth="1"/>
    <col min="9" max="9" width="12" style="12" customWidth="1"/>
    <col min="10" max="10" width="8.140625" style="19" hidden="1" customWidth="1"/>
    <col min="11" max="11" width="7.28515625" style="19" hidden="1" customWidth="1"/>
    <col min="12" max="12" width="9" style="19" hidden="1" customWidth="1"/>
    <col min="13" max="13" width="7.7109375" style="19" hidden="1" customWidth="1"/>
    <col min="14" max="14" width="7.85546875" style="19" hidden="1" customWidth="1"/>
    <col min="15" max="15" width="12.42578125" style="19" hidden="1" customWidth="1"/>
    <col min="16" max="16" width="0" style="2" hidden="1" customWidth="1"/>
    <col min="17" max="17" width="19.28515625" style="2" hidden="1" customWidth="1"/>
    <col min="18" max="18" width="11.140625" style="35" hidden="1" customWidth="1"/>
    <col min="19" max="19" width="11.140625" style="35" bestFit="1" customWidth="1"/>
    <col min="20" max="16384" width="9.140625" style="2"/>
  </cols>
  <sheetData>
    <row r="1" spans="1:18" x14ac:dyDescent="0.25">
      <c r="A1" s="1"/>
      <c r="B1" s="1"/>
      <c r="E1" s="1"/>
      <c r="F1" s="1"/>
      <c r="G1" s="1"/>
      <c r="H1" s="1"/>
      <c r="I1" s="11"/>
    </row>
    <row r="2" spans="1:18" x14ac:dyDescent="0.25">
      <c r="A2" s="2" t="s">
        <v>0</v>
      </c>
      <c r="J2" s="22"/>
      <c r="K2" s="22"/>
      <c r="L2" s="22"/>
      <c r="M2" s="22"/>
      <c r="N2" s="22"/>
      <c r="O2" s="22"/>
      <c r="P2" s="22"/>
      <c r="Q2" s="22"/>
    </row>
    <row r="3" spans="1:18" x14ac:dyDescent="0.25">
      <c r="A3" s="2" t="s">
        <v>1</v>
      </c>
      <c r="J3" s="22"/>
      <c r="K3" s="22"/>
      <c r="L3" s="22"/>
      <c r="M3" s="22"/>
      <c r="N3" s="22"/>
      <c r="O3" s="22"/>
      <c r="P3" s="22"/>
      <c r="Q3" s="22"/>
    </row>
    <row r="4" spans="1:18" x14ac:dyDescent="0.25">
      <c r="A4" s="2" t="s">
        <v>2</v>
      </c>
      <c r="J4" s="22"/>
      <c r="K4" s="22"/>
      <c r="L4" s="22"/>
      <c r="M4" s="22"/>
      <c r="N4" s="22"/>
      <c r="O4" s="22"/>
      <c r="P4" s="22"/>
      <c r="Q4" s="22"/>
    </row>
    <row r="5" spans="1:18" x14ac:dyDescent="0.25">
      <c r="J5" s="22"/>
      <c r="K5" s="22"/>
      <c r="L5" s="22"/>
      <c r="M5" s="22"/>
      <c r="N5" s="22"/>
      <c r="O5" s="22"/>
      <c r="P5" s="22"/>
      <c r="Q5" s="22"/>
    </row>
    <row r="6" spans="1:18" ht="20.25" x14ac:dyDescent="0.25">
      <c r="A6" s="128" t="s">
        <v>3</v>
      </c>
      <c r="B6" s="128"/>
      <c r="C6" s="128"/>
      <c r="D6" s="128"/>
      <c r="E6" s="128"/>
      <c r="F6" s="128"/>
      <c r="G6" s="128"/>
      <c r="H6" s="128"/>
      <c r="I6" s="128"/>
      <c r="J6" s="22"/>
      <c r="K6" s="22"/>
      <c r="L6" s="22"/>
      <c r="M6" s="22"/>
      <c r="N6" s="22"/>
      <c r="O6" s="22"/>
      <c r="P6" s="22"/>
      <c r="Q6" s="22"/>
    </row>
    <row r="7" spans="1:18" x14ac:dyDescent="0.25">
      <c r="A7" s="129" t="s">
        <v>310</v>
      </c>
      <c r="B7" s="129"/>
      <c r="C7" s="129"/>
      <c r="D7" s="129"/>
      <c r="E7" s="129"/>
      <c r="F7" s="129"/>
      <c r="G7" s="129"/>
      <c r="H7" s="129"/>
      <c r="I7" s="129"/>
      <c r="J7" s="22"/>
      <c r="K7" s="22"/>
      <c r="L7" s="22"/>
      <c r="M7" s="22"/>
      <c r="N7" s="22"/>
      <c r="O7" s="22"/>
      <c r="P7" s="22"/>
      <c r="Q7" s="22"/>
    </row>
    <row r="8" spans="1:18" x14ac:dyDescent="0.25">
      <c r="C8" s="5"/>
      <c r="D8" s="5"/>
      <c r="E8" s="5"/>
      <c r="F8" s="5"/>
      <c r="G8" s="5"/>
      <c r="H8" s="5"/>
      <c r="I8" s="13"/>
      <c r="J8" s="22"/>
      <c r="K8" s="22"/>
      <c r="L8" s="22"/>
      <c r="M8" s="22"/>
      <c r="N8" s="22"/>
      <c r="O8" s="22"/>
      <c r="P8" s="22"/>
      <c r="Q8" s="22"/>
    </row>
    <row r="9" spans="1:18" x14ac:dyDescent="0.25">
      <c r="A9" s="137" t="s">
        <v>4</v>
      </c>
      <c r="B9" s="139" t="s">
        <v>5</v>
      </c>
      <c r="C9" s="137" t="s">
        <v>6</v>
      </c>
      <c r="D9" s="137"/>
      <c r="E9" s="137"/>
      <c r="F9" s="137" t="s">
        <v>7</v>
      </c>
      <c r="G9" s="137" t="s">
        <v>8</v>
      </c>
      <c r="H9" s="139" t="s">
        <v>9</v>
      </c>
      <c r="I9" s="138" t="s">
        <v>10</v>
      </c>
      <c r="J9" s="22"/>
      <c r="K9" s="22"/>
      <c r="L9" s="22"/>
      <c r="M9" s="22"/>
      <c r="N9" s="22"/>
      <c r="O9" s="22"/>
      <c r="P9" s="22"/>
      <c r="Q9" s="22"/>
    </row>
    <row r="10" spans="1:18" x14ac:dyDescent="0.25">
      <c r="A10" s="137"/>
      <c r="B10" s="140"/>
      <c r="C10" s="48" t="s">
        <v>11</v>
      </c>
      <c r="D10" s="141" t="s">
        <v>12</v>
      </c>
      <c r="E10" s="142"/>
      <c r="F10" s="137"/>
      <c r="G10" s="137"/>
      <c r="H10" s="140"/>
      <c r="I10" s="138"/>
      <c r="J10" s="22"/>
      <c r="K10" s="22"/>
      <c r="L10" s="22"/>
      <c r="M10" s="22"/>
      <c r="N10" s="22"/>
      <c r="O10" s="22"/>
      <c r="P10" s="22"/>
      <c r="Q10" s="22"/>
    </row>
    <row r="11" spans="1:18" x14ac:dyDescent="0.25">
      <c r="A11" s="49"/>
      <c r="B11" s="49"/>
      <c r="C11" s="49"/>
      <c r="D11" s="50"/>
      <c r="E11" s="51"/>
      <c r="F11" s="49"/>
      <c r="G11" s="49"/>
      <c r="H11" s="49"/>
      <c r="I11" s="52"/>
      <c r="J11" s="22"/>
      <c r="K11" s="22"/>
      <c r="L11" s="22"/>
      <c r="M11" s="22"/>
      <c r="N11" s="22"/>
      <c r="O11" s="22"/>
      <c r="P11" s="22"/>
      <c r="Q11" s="22"/>
    </row>
    <row r="12" spans="1:18" ht="25.5" x14ac:dyDescent="0.25">
      <c r="A12" s="7" t="s">
        <v>21</v>
      </c>
      <c r="B12" s="7" t="s">
        <v>22</v>
      </c>
      <c r="C12" s="8">
        <f t="shared" ref="C12:C22" si="0">IF(K12&lt;&gt;"", K12, J12)</f>
        <v>44826</v>
      </c>
      <c r="D12" s="21" t="s">
        <v>23</v>
      </c>
      <c r="E12" s="28">
        <v>43637</v>
      </c>
      <c r="F12" s="7" t="s">
        <v>26</v>
      </c>
      <c r="G12" s="9">
        <v>870114</v>
      </c>
      <c r="H12" s="9">
        <v>665302</v>
      </c>
      <c r="I12" s="14">
        <v>204812</v>
      </c>
      <c r="J12" s="19">
        <v>44828</v>
      </c>
      <c r="K12" s="19">
        <v>44826</v>
      </c>
      <c r="L12" s="19">
        <v>0</v>
      </c>
      <c r="M12" s="19">
        <v>0</v>
      </c>
      <c r="N12" s="19">
        <v>665302</v>
      </c>
      <c r="O12" s="19">
        <v>1</v>
      </c>
      <c r="P12" s="22" t="s">
        <v>311</v>
      </c>
      <c r="Q12" s="22" t="s">
        <v>312</v>
      </c>
      <c r="R12" s="35">
        <v>870119</v>
      </c>
    </row>
    <row r="13" spans="1:18" ht="38.25" x14ac:dyDescent="0.25">
      <c r="A13" s="7" t="s">
        <v>21</v>
      </c>
      <c r="B13" s="7" t="s">
        <v>22</v>
      </c>
      <c r="C13" s="8">
        <f t="shared" si="0"/>
        <v>44834</v>
      </c>
      <c r="D13" s="21" t="s">
        <v>41</v>
      </c>
      <c r="E13" s="32" t="s">
        <v>313</v>
      </c>
      <c r="F13" s="7" t="s">
        <v>314</v>
      </c>
      <c r="G13" s="9">
        <v>0</v>
      </c>
      <c r="H13" s="9">
        <v>665302</v>
      </c>
      <c r="I13" s="14">
        <v>0</v>
      </c>
      <c r="J13" s="19">
        <v>44834</v>
      </c>
      <c r="K13" s="19">
        <v>44834</v>
      </c>
      <c r="L13" s="19">
        <v>1</v>
      </c>
      <c r="M13" s="19">
        <v>0</v>
      </c>
      <c r="N13" s="19">
        <v>665302</v>
      </c>
      <c r="O13" s="19">
        <v>1</v>
      </c>
      <c r="P13" s="22"/>
      <c r="Q13" s="22"/>
    </row>
    <row r="14" spans="1:18" ht="25.5" x14ac:dyDescent="0.25">
      <c r="A14" s="7" t="s">
        <v>21</v>
      </c>
      <c r="B14" s="7" t="s">
        <v>22</v>
      </c>
      <c r="C14" s="8">
        <f t="shared" si="0"/>
        <v>44826</v>
      </c>
      <c r="D14" s="21" t="s">
        <v>23</v>
      </c>
      <c r="E14" s="28">
        <v>43855</v>
      </c>
      <c r="F14" s="7" t="s">
        <v>26</v>
      </c>
      <c r="G14" s="9">
        <v>1936017</v>
      </c>
      <c r="H14" s="9">
        <v>1543524</v>
      </c>
      <c r="I14" s="14">
        <v>392493</v>
      </c>
      <c r="J14" s="19">
        <v>44828</v>
      </c>
      <c r="K14" s="19">
        <v>44826</v>
      </c>
      <c r="L14" s="19">
        <v>0</v>
      </c>
      <c r="M14" s="19">
        <v>0</v>
      </c>
      <c r="N14" s="19">
        <v>1543524</v>
      </c>
      <c r="O14" s="19">
        <v>1</v>
      </c>
      <c r="P14" s="22" t="s">
        <v>315</v>
      </c>
      <c r="Q14" s="22" t="s">
        <v>316</v>
      </c>
      <c r="R14" s="35">
        <v>1936022</v>
      </c>
    </row>
    <row r="15" spans="1:18" ht="38.25" x14ac:dyDescent="0.25">
      <c r="A15" s="7" t="s">
        <v>21</v>
      </c>
      <c r="B15" s="7" t="s">
        <v>22</v>
      </c>
      <c r="C15" s="8">
        <f t="shared" si="0"/>
        <v>44831</v>
      </c>
      <c r="D15" s="21" t="s">
        <v>41</v>
      </c>
      <c r="E15" s="32" t="s">
        <v>317</v>
      </c>
      <c r="F15" s="7" t="s">
        <v>318</v>
      </c>
      <c r="G15" s="9">
        <v>0</v>
      </c>
      <c r="H15" s="9">
        <v>1543524</v>
      </c>
      <c r="I15" s="14">
        <v>0</v>
      </c>
      <c r="J15" s="19">
        <v>44831</v>
      </c>
      <c r="K15" s="19">
        <v>44831</v>
      </c>
      <c r="L15" s="19">
        <v>1</v>
      </c>
      <c r="M15" s="19">
        <v>0</v>
      </c>
      <c r="N15" s="19">
        <v>1543524</v>
      </c>
      <c r="O15" s="19">
        <v>1</v>
      </c>
      <c r="P15" s="22"/>
      <c r="Q15" s="22"/>
    </row>
    <row r="16" spans="1:18" ht="25.5" x14ac:dyDescent="0.25">
      <c r="A16" s="7" t="s">
        <v>21</v>
      </c>
      <c r="B16" s="7" t="s">
        <v>22</v>
      </c>
      <c r="C16" s="8">
        <f t="shared" si="0"/>
        <v>44827</v>
      </c>
      <c r="D16" s="21" t="s">
        <v>23</v>
      </c>
      <c r="E16" s="28">
        <v>43871</v>
      </c>
      <c r="F16" s="7" t="s">
        <v>26</v>
      </c>
      <c r="G16" s="9">
        <v>2293779</v>
      </c>
      <c r="H16" s="9">
        <v>2293779</v>
      </c>
      <c r="I16" s="14">
        <v>0</v>
      </c>
      <c r="J16" s="19">
        <v>44828</v>
      </c>
      <c r="K16" s="19">
        <v>44827</v>
      </c>
      <c r="L16" s="19">
        <v>0</v>
      </c>
      <c r="M16" s="19">
        <v>0</v>
      </c>
      <c r="N16" s="19">
        <v>2293779</v>
      </c>
      <c r="O16" s="19">
        <v>1</v>
      </c>
      <c r="P16" s="22" t="s">
        <v>319</v>
      </c>
      <c r="Q16" s="22" t="s">
        <v>320</v>
      </c>
      <c r="R16" s="35">
        <v>2293785</v>
      </c>
    </row>
    <row r="17" spans="1:18" ht="38.25" x14ac:dyDescent="0.25">
      <c r="A17" s="7" t="s">
        <v>21</v>
      </c>
      <c r="B17" s="7" t="s">
        <v>22</v>
      </c>
      <c r="C17" s="8">
        <f t="shared" si="0"/>
        <v>44831</v>
      </c>
      <c r="D17" s="21" t="s">
        <v>41</v>
      </c>
      <c r="E17" s="32" t="s">
        <v>317</v>
      </c>
      <c r="F17" s="7" t="s">
        <v>318</v>
      </c>
      <c r="G17" s="9">
        <v>0</v>
      </c>
      <c r="H17" s="9">
        <v>2293779</v>
      </c>
      <c r="I17" s="14">
        <v>0</v>
      </c>
      <c r="J17" s="19">
        <v>44831</v>
      </c>
      <c r="K17" s="19">
        <v>44831</v>
      </c>
      <c r="L17" s="19">
        <v>1</v>
      </c>
      <c r="M17" s="19">
        <v>0</v>
      </c>
      <c r="N17" s="19">
        <v>2293779</v>
      </c>
      <c r="O17" s="19">
        <v>1</v>
      </c>
      <c r="P17" s="22"/>
      <c r="Q17" s="22"/>
    </row>
    <row r="18" spans="1:18" ht="25.5" x14ac:dyDescent="0.25">
      <c r="A18" s="7" t="s">
        <v>21</v>
      </c>
      <c r="B18" s="7" t="s">
        <v>22</v>
      </c>
      <c r="C18" s="8">
        <f t="shared" si="0"/>
        <v>44828</v>
      </c>
      <c r="D18" s="21" t="s">
        <v>23</v>
      </c>
      <c r="E18" s="28">
        <v>44057</v>
      </c>
      <c r="F18" s="7" t="s">
        <v>26</v>
      </c>
      <c r="G18" s="9">
        <v>927661</v>
      </c>
      <c r="H18" s="9">
        <v>0</v>
      </c>
      <c r="I18" s="14">
        <v>927661</v>
      </c>
      <c r="J18" s="19">
        <v>44834</v>
      </c>
      <c r="K18" s="19">
        <v>44828</v>
      </c>
      <c r="L18" s="19">
        <v>0</v>
      </c>
      <c r="M18" s="19">
        <v>0</v>
      </c>
      <c r="N18" s="19">
        <v>0</v>
      </c>
      <c r="O18" s="19">
        <v>1</v>
      </c>
      <c r="P18" s="22" t="s">
        <v>321</v>
      </c>
      <c r="Q18" s="22" t="s">
        <v>322</v>
      </c>
      <c r="R18" s="35">
        <v>927667</v>
      </c>
    </row>
    <row r="19" spans="1:18" ht="25.5" x14ac:dyDescent="0.25">
      <c r="A19" s="7" t="s">
        <v>21</v>
      </c>
      <c r="B19" s="7" t="s">
        <v>22</v>
      </c>
      <c r="C19" s="8">
        <f t="shared" si="0"/>
        <v>44828</v>
      </c>
      <c r="D19" s="21" t="s">
        <v>23</v>
      </c>
      <c r="E19" s="28">
        <v>44118</v>
      </c>
      <c r="F19" s="7" t="s">
        <v>26</v>
      </c>
      <c r="G19" s="9">
        <v>961996</v>
      </c>
      <c r="H19" s="9">
        <v>0</v>
      </c>
      <c r="I19" s="14">
        <v>961996</v>
      </c>
      <c r="J19" s="19">
        <v>44834</v>
      </c>
      <c r="K19" s="19">
        <v>44828</v>
      </c>
      <c r="L19" s="19">
        <v>0</v>
      </c>
      <c r="M19" s="19">
        <v>0</v>
      </c>
      <c r="N19" s="19">
        <v>0</v>
      </c>
      <c r="O19" s="19">
        <v>1</v>
      </c>
      <c r="P19" s="22" t="s">
        <v>323</v>
      </c>
      <c r="Q19" s="22" t="s">
        <v>324</v>
      </c>
      <c r="R19" s="35">
        <v>961995</v>
      </c>
    </row>
    <row r="20" spans="1:18" ht="25.5" x14ac:dyDescent="0.25">
      <c r="A20" s="7" t="s">
        <v>21</v>
      </c>
      <c r="B20" s="7" t="s">
        <v>22</v>
      </c>
      <c r="C20" s="8">
        <f t="shared" si="0"/>
        <v>44830</v>
      </c>
      <c r="D20" s="21" t="s">
        <v>23</v>
      </c>
      <c r="E20" s="28">
        <v>44155</v>
      </c>
      <c r="F20" s="7" t="s">
        <v>26</v>
      </c>
      <c r="G20" s="9">
        <v>2036344</v>
      </c>
      <c r="H20" s="9">
        <v>0</v>
      </c>
      <c r="I20" s="14">
        <v>2036344</v>
      </c>
      <c r="J20" s="19">
        <v>44834</v>
      </c>
      <c r="K20" s="19">
        <v>44830</v>
      </c>
      <c r="L20" s="19">
        <v>0</v>
      </c>
      <c r="M20" s="19">
        <v>0</v>
      </c>
      <c r="N20" s="19">
        <v>0</v>
      </c>
      <c r="O20" s="19">
        <v>1</v>
      </c>
      <c r="P20" s="22" t="s">
        <v>325</v>
      </c>
      <c r="Q20" s="22" t="s">
        <v>326</v>
      </c>
      <c r="R20" s="35">
        <v>2036346</v>
      </c>
    </row>
    <row r="21" spans="1:18" ht="25.5" x14ac:dyDescent="0.25">
      <c r="A21" s="7" t="s">
        <v>21</v>
      </c>
      <c r="B21" s="7" t="s">
        <v>22</v>
      </c>
      <c r="C21" s="8">
        <f t="shared" si="0"/>
        <v>44830</v>
      </c>
      <c r="D21" s="21" t="s">
        <v>23</v>
      </c>
      <c r="E21" s="28">
        <v>44157</v>
      </c>
      <c r="F21" s="7" t="s">
        <v>26</v>
      </c>
      <c r="G21" s="9">
        <v>1382869</v>
      </c>
      <c r="H21" s="9">
        <v>0</v>
      </c>
      <c r="I21" s="14">
        <v>1382869</v>
      </c>
      <c r="J21" s="19">
        <v>44834</v>
      </c>
      <c r="K21" s="19">
        <v>44830</v>
      </c>
      <c r="L21" s="19">
        <v>0</v>
      </c>
      <c r="M21" s="19">
        <v>0</v>
      </c>
      <c r="N21" s="19">
        <v>0</v>
      </c>
      <c r="O21" s="19">
        <v>1</v>
      </c>
      <c r="P21" s="22" t="s">
        <v>327</v>
      </c>
      <c r="Q21" s="22" t="s">
        <v>328</v>
      </c>
      <c r="R21" s="35">
        <v>1382874</v>
      </c>
    </row>
    <row r="22" spans="1:18" ht="25.5" x14ac:dyDescent="0.25">
      <c r="A22" s="7" t="s">
        <v>21</v>
      </c>
      <c r="B22" s="7" t="s">
        <v>22</v>
      </c>
      <c r="C22" s="8">
        <f t="shared" si="0"/>
        <v>44831</v>
      </c>
      <c r="D22" s="21" t="s">
        <v>23</v>
      </c>
      <c r="E22" s="28">
        <v>44248</v>
      </c>
      <c r="F22" s="7" t="s">
        <v>26</v>
      </c>
      <c r="G22" s="9">
        <v>1617761</v>
      </c>
      <c r="H22" s="9">
        <v>0</v>
      </c>
      <c r="I22" s="14">
        <v>1617761</v>
      </c>
      <c r="J22" s="19">
        <v>44834</v>
      </c>
      <c r="K22" s="19">
        <v>44831</v>
      </c>
      <c r="L22" s="19">
        <v>0</v>
      </c>
      <c r="M22" s="19">
        <v>0</v>
      </c>
      <c r="N22" s="19">
        <v>0</v>
      </c>
      <c r="O22" s="19">
        <v>1</v>
      </c>
      <c r="P22" s="22" t="s">
        <v>329</v>
      </c>
      <c r="Q22" s="22" t="s">
        <v>330</v>
      </c>
      <c r="R22" s="35">
        <v>1617762</v>
      </c>
    </row>
    <row r="23" spans="1:18" x14ac:dyDescent="0.25">
      <c r="A23" s="132" t="s">
        <v>13</v>
      </c>
      <c r="B23" s="132"/>
      <c r="C23" s="132"/>
      <c r="D23" s="132"/>
      <c r="E23" s="132"/>
      <c r="F23" s="132"/>
      <c r="G23" s="17">
        <f>SUMIF($L$12:L22, 0, $G$12:G22)</f>
        <v>12026541</v>
      </c>
      <c r="H23" s="17">
        <f>SUMIF($L$12:L22, 0, $H$12:H22)</f>
        <v>4502605</v>
      </c>
      <c r="I23" s="18">
        <f>SUMIF($L$12:L22, 0, $I$12:I22)</f>
        <v>7523936</v>
      </c>
      <c r="J23" s="22"/>
      <c r="K23" s="22"/>
      <c r="L23" s="22"/>
      <c r="M23" s="22"/>
      <c r="N23" s="22"/>
      <c r="O23" s="22"/>
      <c r="P23" s="22"/>
      <c r="Q23" s="22"/>
    </row>
    <row r="24" spans="1:18" x14ac:dyDescent="0.25">
      <c r="J24" s="22"/>
      <c r="K24" s="22"/>
      <c r="L24" s="22"/>
      <c r="M24" s="22"/>
      <c r="N24" s="22"/>
      <c r="O24" s="22"/>
      <c r="P24" s="22"/>
      <c r="Q24" s="22"/>
    </row>
    <row r="25" spans="1:18" x14ac:dyDescent="0.25">
      <c r="G25" s="129" t="s">
        <v>331</v>
      </c>
      <c r="H25" s="129"/>
      <c r="I25" s="129"/>
      <c r="J25" s="22"/>
      <c r="K25" s="22"/>
      <c r="L25" s="22"/>
      <c r="M25" s="22"/>
      <c r="N25" s="22"/>
      <c r="O25" s="22"/>
      <c r="P25" s="22"/>
      <c r="Q25" s="22"/>
    </row>
    <row r="26" spans="1:18" x14ac:dyDescent="0.25">
      <c r="A26" s="130" t="s">
        <v>15</v>
      </c>
      <c r="B26" s="130"/>
      <c r="C26" s="3"/>
      <c r="D26" s="3"/>
      <c r="E26" s="3"/>
      <c r="G26" s="130" t="s">
        <v>16</v>
      </c>
      <c r="H26" s="130"/>
      <c r="I26" s="130"/>
      <c r="J26" s="22"/>
      <c r="K26" s="22"/>
      <c r="L26" s="22"/>
      <c r="M26" s="22"/>
      <c r="N26" s="22"/>
      <c r="O26" s="22"/>
      <c r="P26" s="22"/>
      <c r="Q26" s="22"/>
    </row>
    <row r="27" spans="1:18" x14ac:dyDescent="0.25">
      <c r="A27" s="131" t="s">
        <v>17</v>
      </c>
      <c r="B27" s="131"/>
      <c r="C27" s="6"/>
      <c r="D27" s="6"/>
      <c r="E27" s="6"/>
      <c r="G27" s="131" t="s">
        <v>17</v>
      </c>
      <c r="H27" s="131"/>
      <c r="I27" s="131"/>
      <c r="J27" s="22"/>
      <c r="K27" s="22"/>
      <c r="L27" s="22"/>
      <c r="M27" s="22"/>
      <c r="N27" s="22"/>
      <c r="O27" s="22"/>
      <c r="P27" s="22"/>
      <c r="Q27" s="22"/>
    </row>
    <row r="28" spans="1:18" x14ac:dyDescent="0.25">
      <c r="C28" s="4"/>
      <c r="D28" s="4"/>
      <c r="E28" s="4"/>
      <c r="F28" s="4"/>
      <c r="G28" s="4"/>
      <c r="H28" s="4"/>
      <c r="I28" s="16"/>
      <c r="J28" s="22"/>
      <c r="K28" s="22"/>
      <c r="L28" s="22"/>
      <c r="M28" s="22"/>
      <c r="N28" s="22"/>
      <c r="O28" s="22"/>
      <c r="P28" s="22"/>
      <c r="Q28" s="22"/>
    </row>
    <row r="29" spans="1:18" x14ac:dyDescent="0.25">
      <c r="C29" s="3"/>
      <c r="D29" s="3"/>
      <c r="E29" s="3"/>
      <c r="F29" s="3"/>
      <c r="I29" s="2"/>
    </row>
    <row r="32" spans="1:18" x14ac:dyDescent="0.25">
      <c r="G32" s="130" t="s">
        <v>19</v>
      </c>
      <c r="H32" s="130"/>
      <c r="I32" s="130"/>
    </row>
  </sheetData>
  <autoFilter ref="A11:S23" xr:uid="{657256B3-927A-4F61-8949-DDEDF69ADD56}"/>
  <mergeCells count="17">
    <mergeCell ref="A6:I6"/>
    <mergeCell ref="A7:I7"/>
    <mergeCell ref="A9:A10"/>
    <mergeCell ref="B9:B10"/>
    <mergeCell ref="C9:E9"/>
    <mergeCell ref="F9:F10"/>
    <mergeCell ref="G9:G10"/>
    <mergeCell ref="H9:H10"/>
    <mergeCell ref="I9:I10"/>
    <mergeCell ref="D10:E10"/>
    <mergeCell ref="G32:I32"/>
    <mergeCell ref="A23:F23"/>
    <mergeCell ref="G25:I25"/>
    <mergeCell ref="A26:B26"/>
    <mergeCell ref="G26:I26"/>
    <mergeCell ref="A27:B27"/>
    <mergeCell ref="G27:I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F2E8-7600-4B49-8D3B-18967A25D265}">
  <dimension ref="A1:L119"/>
  <sheetViews>
    <sheetView workbookViewId="0">
      <selection activeCell="I3" sqref="I3"/>
    </sheetView>
  </sheetViews>
  <sheetFormatPr defaultRowHeight="15" x14ac:dyDescent="0.25"/>
  <cols>
    <col min="6" max="6" width="16.28515625" customWidth="1"/>
    <col min="7" max="7" width="15.140625" customWidth="1"/>
    <col min="8" max="8" width="17.140625" customWidth="1"/>
    <col min="9" max="9" width="17.5703125" customWidth="1"/>
    <col min="12" max="12" width="12.5703125" bestFit="1" customWidth="1"/>
  </cols>
  <sheetData>
    <row r="1" spans="1:12" ht="18.75" x14ac:dyDescent="0.3">
      <c r="A1" s="119" t="s">
        <v>332</v>
      </c>
      <c r="B1" s="119"/>
      <c r="C1" s="119"/>
      <c r="D1" s="119"/>
      <c r="E1" s="119"/>
      <c r="F1" s="119"/>
      <c r="G1" s="119"/>
      <c r="H1" s="119"/>
      <c r="I1" s="119"/>
    </row>
    <row r="2" spans="1:12" x14ac:dyDescent="0.25">
      <c r="A2" s="120" t="s">
        <v>333</v>
      </c>
      <c r="B2" s="120"/>
      <c r="C2" s="120"/>
      <c r="D2" s="120"/>
      <c r="E2" s="120"/>
      <c r="F2" s="120"/>
      <c r="G2" s="120"/>
      <c r="H2" s="120"/>
      <c r="I2" s="120"/>
    </row>
    <row r="3" spans="1:12" x14ac:dyDescent="0.25">
      <c r="A3" s="53"/>
      <c r="B3" s="53"/>
      <c r="C3" s="53"/>
      <c r="D3" s="53"/>
      <c r="E3" s="53"/>
      <c r="F3" s="54">
        <v>132910789</v>
      </c>
      <c r="G3" s="54">
        <v>0</v>
      </c>
      <c r="H3" s="54">
        <v>10632862</v>
      </c>
      <c r="I3" s="54">
        <f>+SUBTOTAL(9,I5:I119)</f>
        <v>124851199</v>
      </c>
      <c r="L3" s="155"/>
    </row>
    <row r="4" spans="1:12" ht="42" x14ac:dyDescent="0.25">
      <c r="B4" s="55" t="s">
        <v>334</v>
      </c>
      <c r="C4" s="56" t="s">
        <v>335</v>
      </c>
      <c r="D4" s="56" t="s">
        <v>336</v>
      </c>
      <c r="E4" s="56" t="s">
        <v>7</v>
      </c>
      <c r="F4" s="57" t="s">
        <v>337</v>
      </c>
      <c r="G4" s="56" t="s">
        <v>338</v>
      </c>
      <c r="H4" s="57" t="s">
        <v>339</v>
      </c>
      <c r="I4" s="57" t="s">
        <v>13</v>
      </c>
    </row>
    <row r="5" spans="1:12" x14ac:dyDescent="0.25">
      <c r="A5">
        <v>4</v>
      </c>
      <c r="B5" s="58">
        <v>44656</v>
      </c>
      <c r="C5" s="59" t="s">
        <v>340</v>
      </c>
      <c r="D5" s="59" t="s">
        <v>341</v>
      </c>
      <c r="E5" s="59" t="s">
        <v>342</v>
      </c>
      <c r="F5" s="60">
        <v>3443256</v>
      </c>
      <c r="G5" s="61" t="s">
        <v>343</v>
      </c>
      <c r="H5" s="60">
        <v>275460</v>
      </c>
      <c r="I5" s="60">
        <v>3718716</v>
      </c>
    </row>
    <row r="6" spans="1:12" x14ac:dyDescent="0.25">
      <c r="A6">
        <v>4</v>
      </c>
      <c r="B6" s="58">
        <v>44656</v>
      </c>
      <c r="C6" s="59" t="s">
        <v>344</v>
      </c>
      <c r="D6" s="59" t="s">
        <v>341</v>
      </c>
      <c r="E6" s="59" t="s">
        <v>345</v>
      </c>
      <c r="F6" s="60">
        <v>3443256</v>
      </c>
      <c r="G6" s="61" t="s">
        <v>343</v>
      </c>
      <c r="H6" s="60">
        <v>275460</v>
      </c>
      <c r="I6" s="60">
        <v>3718716</v>
      </c>
    </row>
    <row r="7" spans="1:12" x14ac:dyDescent="0.25">
      <c r="A7">
        <v>4</v>
      </c>
      <c r="B7" s="58">
        <v>44656</v>
      </c>
      <c r="C7" s="59" t="s">
        <v>346</v>
      </c>
      <c r="D7" s="59" t="s">
        <v>341</v>
      </c>
      <c r="E7" s="59" t="s">
        <v>347</v>
      </c>
      <c r="F7" s="60">
        <v>3443256</v>
      </c>
      <c r="G7" s="61" t="s">
        <v>343</v>
      </c>
      <c r="H7" s="60">
        <v>275460</v>
      </c>
      <c r="I7" s="60">
        <v>3718716</v>
      </c>
    </row>
    <row r="8" spans="1:12" x14ac:dyDescent="0.25">
      <c r="A8">
        <v>4</v>
      </c>
      <c r="B8" s="58">
        <v>44660</v>
      </c>
      <c r="C8" s="59" t="s">
        <v>348</v>
      </c>
      <c r="D8" s="59" t="s">
        <v>341</v>
      </c>
      <c r="E8" s="59" t="s">
        <v>349</v>
      </c>
      <c r="F8" s="60">
        <v>1055050</v>
      </c>
      <c r="G8" s="61" t="s">
        <v>343</v>
      </c>
      <c r="H8" s="60">
        <v>84404</v>
      </c>
      <c r="I8" s="60">
        <v>1139454</v>
      </c>
    </row>
    <row r="9" spans="1:12" x14ac:dyDescent="0.25">
      <c r="A9">
        <v>4</v>
      </c>
      <c r="B9" s="58">
        <v>44665</v>
      </c>
      <c r="C9" s="59" t="s">
        <v>350</v>
      </c>
      <c r="D9" s="59" t="s">
        <v>341</v>
      </c>
      <c r="E9" s="59" t="s">
        <v>351</v>
      </c>
      <c r="F9" s="60">
        <v>2446098</v>
      </c>
      <c r="G9" s="61" t="s">
        <v>343</v>
      </c>
      <c r="H9" s="60">
        <v>195688</v>
      </c>
      <c r="I9" s="60">
        <v>2641786</v>
      </c>
    </row>
    <row r="10" spans="1:12" x14ac:dyDescent="0.25">
      <c r="A10">
        <v>4</v>
      </c>
      <c r="B10" s="58">
        <v>44665</v>
      </c>
      <c r="C10" s="59" t="s">
        <v>354</v>
      </c>
      <c r="D10" s="59" t="s">
        <v>341</v>
      </c>
      <c r="E10" s="59" t="s">
        <v>355</v>
      </c>
      <c r="F10" s="60">
        <v>2446098</v>
      </c>
      <c r="G10" s="61" t="s">
        <v>343</v>
      </c>
      <c r="H10" s="60">
        <v>195688</v>
      </c>
      <c r="I10" s="60">
        <v>2641786</v>
      </c>
    </row>
    <row r="11" spans="1:12" x14ac:dyDescent="0.25">
      <c r="A11">
        <v>4</v>
      </c>
      <c r="B11" s="58">
        <v>44680</v>
      </c>
      <c r="C11" s="59" t="s">
        <v>360</v>
      </c>
      <c r="D11" s="59" t="s">
        <v>341</v>
      </c>
      <c r="E11" s="59" t="s">
        <v>361</v>
      </c>
      <c r="F11" s="60">
        <v>3182804</v>
      </c>
      <c r="G11" s="61" t="s">
        <v>343</v>
      </c>
      <c r="H11" s="60">
        <v>254624</v>
      </c>
      <c r="I11" s="60">
        <v>3437428</v>
      </c>
    </row>
    <row r="12" spans="1:12" x14ac:dyDescent="0.25">
      <c r="A12">
        <v>5</v>
      </c>
      <c r="B12" s="58">
        <v>44684</v>
      </c>
      <c r="C12" s="59" t="s">
        <v>364</v>
      </c>
      <c r="D12" s="59" t="s">
        <v>341</v>
      </c>
      <c r="E12" s="59" t="s">
        <v>365</v>
      </c>
      <c r="F12" s="60">
        <v>1842342</v>
      </c>
      <c r="G12" s="61" t="s">
        <v>343</v>
      </c>
      <c r="H12" s="60">
        <v>147387</v>
      </c>
      <c r="I12" s="60">
        <v>1989729</v>
      </c>
    </row>
    <row r="13" spans="1:12" x14ac:dyDescent="0.25">
      <c r="A13">
        <v>5</v>
      </c>
      <c r="B13" s="58">
        <v>44684</v>
      </c>
      <c r="C13" s="59" t="s">
        <v>366</v>
      </c>
      <c r="D13" s="59" t="s">
        <v>341</v>
      </c>
      <c r="E13" s="59" t="s">
        <v>367</v>
      </c>
      <c r="F13" s="60">
        <v>1842342</v>
      </c>
      <c r="G13" s="61" t="s">
        <v>343</v>
      </c>
      <c r="H13" s="60">
        <v>147387</v>
      </c>
      <c r="I13" s="60">
        <v>1989729</v>
      </c>
    </row>
    <row r="14" spans="1:12" x14ac:dyDescent="0.25">
      <c r="A14">
        <v>5</v>
      </c>
      <c r="B14" s="58">
        <v>44684</v>
      </c>
      <c r="C14" s="59" t="s">
        <v>368</v>
      </c>
      <c r="D14" s="59" t="s">
        <v>341</v>
      </c>
      <c r="E14" s="59" t="s">
        <v>369</v>
      </c>
      <c r="F14" s="60">
        <v>1842342</v>
      </c>
      <c r="G14" s="61" t="s">
        <v>343</v>
      </c>
      <c r="H14" s="60">
        <v>147387</v>
      </c>
      <c r="I14" s="60">
        <v>1989729</v>
      </c>
    </row>
    <row r="15" spans="1:12" x14ac:dyDescent="0.25">
      <c r="A15">
        <v>5</v>
      </c>
      <c r="B15" s="58">
        <v>44684</v>
      </c>
      <c r="C15" s="59" t="s">
        <v>372</v>
      </c>
      <c r="D15" s="59" t="s">
        <v>341</v>
      </c>
      <c r="E15" s="59" t="s">
        <v>373</v>
      </c>
      <c r="F15" s="60">
        <v>1842342</v>
      </c>
      <c r="G15" s="61" t="s">
        <v>343</v>
      </c>
      <c r="H15" s="60">
        <v>147387</v>
      </c>
      <c r="I15" s="60">
        <v>1989729</v>
      </c>
    </row>
    <row r="16" spans="1:12" x14ac:dyDescent="0.25">
      <c r="A16">
        <v>5</v>
      </c>
      <c r="B16" s="58">
        <v>44684</v>
      </c>
      <c r="C16" s="59" t="s">
        <v>376</v>
      </c>
      <c r="D16" s="59" t="s">
        <v>341</v>
      </c>
      <c r="E16" s="59" t="s">
        <v>377</v>
      </c>
      <c r="F16" s="60">
        <v>1842342</v>
      </c>
      <c r="G16" s="61" t="s">
        <v>343</v>
      </c>
      <c r="H16" s="60">
        <v>147387</v>
      </c>
      <c r="I16" s="60">
        <v>1989729</v>
      </c>
    </row>
    <row r="17" spans="1:9" x14ac:dyDescent="0.25">
      <c r="A17">
        <v>5</v>
      </c>
      <c r="B17" s="58">
        <v>44688</v>
      </c>
      <c r="C17" s="59" t="s">
        <v>380</v>
      </c>
      <c r="D17" s="59" t="s">
        <v>341</v>
      </c>
      <c r="E17" s="59" t="s">
        <v>381</v>
      </c>
      <c r="F17" s="60">
        <v>3390554</v>
      </c>
      <c r="G17" s="61" t="s">
        <v>343</v>
      </c>
      <c r="H17" s="60">
        <v>271244</v>
      </c>
      <c r="I17" s="60">
        <v>3661798</v>
      </c>
    </row>
    <row r="18" spans="1:9" x14ac:dyDescent="0.25">
      <c r="A18">
        <v>5</v>
      </c>
      <c r="B18" s="58">
        <v>44691</v>
      </c>
      <c r="C18" s="59" t="s">
        <v>384</v>
      </c>
      <c r="D18" s="59" t="s">
        <v>341</v>
      </c>
      <c r="E18" s="59" t="s">
        <v>385</v>
      </c>
      <c r="F18" s="60">
        <v>1217515</v>
      </c>
      <c r="G18" s="61" t="s">
        <v>343</v>
      </c>
      <c r="H18" s="60">
        <v>97401</v>
      </c>
      <c r="I18" s="60">
        <v>1314916</v>
      </c>
    </row>
    <row r="19" spans="1:9" x14ac:dyDescent="0.25">
      <c r="A19">
        <v>5</v>
      </c>
      <c r="B19" s="58">
        <v>44692</v>
      </c>
      <c r="C19" s="59" t="s">
        <v>386</v>
      </c>
      <c r="D19" s="59" t="s">
        <v>341</v>
      </c>
      <c r="E19" s="59" t="s">
        <v>387</v>
      </c>
      <c r="F19" s="60">
        <v>2317585</v>
      </c>
      <c r="G19" s="61" t="s">
        <v>343</v>
      </c>
      <c r="H19" s="60">
        <v>185407</v>
      </c>
      <c r="I19" s="60">
        <v>2502992</v>
      </c>
    </row>
    <row r="20" spans="1:9" x14ac:dyDescent="0.25">
      <c r="A20">
        <v>5</v>
      </c>
      <c r="B20" s="58">
        <v>44697</v>
      </c>
      <c r="C20" s="59" t="s">
        <v>394</v>
      </c>
      <c r="D20" s="59" t="s">
        <v>341</v>
      </c>
      <c r="E20" s="59" t="s">
        <v>395</v>
      </c>
      <c r="F20" s="60">
        <v>2930815</v>
      </c>
      <c r="G20" s="61" t="s">
        <v>343</v>
      </c>
      <c r="H20" s="60">
        <v>234465</v>
      </c>
      <c r="I20" s="60">
        <v>3165280</v>
      </c>
    </row>
    <row r="21" spans="1:9" x14ac:dyDescent="0.25">
      <c r="A21">
        <v>5</v>
      </c>
      <c r="B21" s="58">
        <v>44700</v>
      </c>
      <c r="C21" s="59" t="s">
        <v>400</v>
      </c>
      <c r="D21" s="59" t="s">
        <v>341</v>
      </c>
      <c r="E21" s="59" t="s">
        <v>401</v>
      </c>
      <c r="F21" s="60">
        <v>811654</v>
      </c>
      <c r="G21" s="61" t="s">
        <v>343</v>
      </c>
      <c r="H21" s="60">
        <v>64932</v>
      </c>
      <c r="I21" s="60">
        <v>876586</v>
      </c>
    </row>
    <row r="22" spans="1:9" x14ac:dyDescent="0.25">
      <c r="A22">
        <v>5</v>
      </c>
      <c r="B22" s="58">
        <v>44704</v>
      </c>
      <c r="C22" s="59" t="s">
        <v>404</v>
      </c>
      <c r="D22" s="59" t="s">
        <v>341</v>
      </c>
      <c r="E22" s="59" t="s">
        <v>405</v>
      </c>
      <c r="F22" s="60">
        <v>1055050</v>
      </c>
      <c r="G22" s="61" t="s">
        <v>343</v>
      </c>
      <c r="H22" s="60">
        <v>84404</v>
      </c>
      <c r="I22" s="60">
        <v>1139454</v>
      </c>
    </row>
    <row r="23" spans="1:9" x14ac:dyDescent="0.25">
      <c r="A23">
        <v>5</v>
      </c>
      <c r="B23" s="58">
        <v>44706</v>
      </c>
      <c r="C23" s="59" t="s">
        <v>414</v>
      </c>
      <c r="D23" s="59" t="s">
        <v>341</v>
      </c>
      <c r="E23" s="59" t="s">
        <v>415</v>
      </c>
      <c r="F23" s="60">
        <v>4599095</v>
      </c>
      <c r="G23" s="61" t="s">
        <v>343</v>
      </c>
      <c r="H23" s="60">
        <v>367928</v>
      </c>
      <c r="I23" s="60">
        <v>4967023</v>
      </c>
    </row>
    <row r="24" spans="1:9" x14ac:dyDescent="0.25">
      <c r="A24">
        <v>6</v>
      </c>
      <c r="B24" s="58">
        <v>44727</v>
      </c>
      <c r="C24" s="59" t="s">
        <v>450</v>
      </c>
      <c r="D24" s="59" t="s">
        <v>341</v>
      </c>
      <c r="E24" s="59" t="s">
        <v>451</v>
      </c>
      <c r="F24" s="60">
        <v>2666380</v>
      </c>
      <c r="G24" s="61" t="s">
        <v>343</v>
      </c>
      <c r="H24" s="60">
        <v>213310</v>
      </c>
      <c r="I24" s="60">
        <v>2879690</v>
      </c>
    </row>
    <row r="25" spans="1:9" x14ac:dyDescent="0.25">
      <c r="A25">
        <v>6</v>
      </c>
      <c r="B25" s="58">
        <v>44737</v>
      </c>
      <c r="C25" s="59" t="s">
        <v>472</v>
      </c>
      <c r="D25" s="59" t="s">
        <v>341</v>
      </c>
      <c r="E25" s="59" t="s">
        <v>473</v>
      </c>
      <c r="F25" s="60">
        <v>746025</v>
      </c>
      <c r="G25" s="61" t="s">
        <v>343</v>
      </c>
      <c r="H25" s="60">
        <v>59682</v>
      </c>
      <c r="I25" s="60">
        <v>805707</v>
      </c>
    </row>
    <row r="26" spans="1:9" x14ac:dyDescent="0.25">
      <c r="A26">
        <v>7</v>
      </c>
      <c r="B26" s="58">
        <v>44746</v>
      </c>
      <c r="C26" s="59" t="s">
        <v>488</v>
      </c>
      <c r="D26" s="59" t="s">
        <v>341</v>
      </c>
      <c r="E26" s="59" t="s">
        <v>489</v>
      </c>
      <c r="F26" s="60">
        <v>1225119</v>
      </c>
      <c r="G26" s="61" t="s">
        <v>343</v>
      </c>
      <c r="H26" s="60">
        <v>98010</v>
      </c>
      <c r="I26" s="60">
        <v>1323129</v>
      </c>
    </row>
    <row r="27" spans="1:9" x14ac:dyDescent="0.25">
      <c r="A27">
        <v>7</v>
      </c>
      <c r="B27" s="58">
        <v>44746</v>
      </c>
      <c r="C27" s="59" t="s">
        <v>496</v>
      </c>
      <c r="D27" s="59" t="s">
        <v>341</v>
      </c>
      <c r="E27" s="59" t="s">
        <v>497</v>
      </c>
      <c r="F27" s="60">
        <v>1333190</v>
      </c>
      <c r="G27" s="61" t="s">
        <v>343</v>
      </c>
      <c r="H27" s="60">
        <v>106655</v>
      </c>
      <c r="I27" s="60">
        <v>1439845</v>
      </c>
    </row>
    <row r="28" spans="1:9" x14ac:dyDescent="0.25">
      <c r="A28">
        <v>7</v>
      </c>
      <c r="B28" s="58">
        <v>44750</v>
      </c>
      <c r="C28" s="59" t="s">
        <v>514</v>
      </c>
      <c r="D28" s="59" t="s">
        <v>341</v>
      </c>
      <c r="E28" s="59" t="s">
        <v>515</v>
      </c>
      <c r="F28" s="60">
        <v>1333186</v>
      </c>
      <c r="G28" s="61" t="s">
        <v>343</v>
      </c>
      <c r="H28" s="60">
        <v>106655</v>
      </c>
      <c r="I28" s="60">
        <v>1439841</v>
      </c>
    </row>
    <row r="29" spans="1:9" x14ac:dyDescent="0.25">
      <c r="A29">
        <v>7</v>
      </c>
      <c r="B29" s="58">
        <v>44764</v>
      </c>
      <c r="C29" s="59" t="s">
        <v>540</v>
      </c>
      <c r="D29" s="59" t="s">
        <v>341</v>
      </c>
      <c r="E29" s="59" t="s">
        <v>541</v>
      </c>
      <c r="F29" s="60">
        <v>1061934</v>
      </c>
      <c r="G29" s="61" t="s">
        <v>343</v>
      </c>
      <c r="H29" s="60">
        <v>84955</v>
      </c>
      <c r="I29" s="60">
        <v>1146889</v>
      </c>
    </row>
    <row r="30" spans="1:9" x14ac:dyDescent="0.25">
      <c r="A30">
        <v>7</v>
      </c>
      <c r="B30" s="58">
        <v>44768</v>
      </c>
      <c r="C30" s="59" t="s">
        <v>548</v>
      </c>
      <c r="D30" s="59" t="s">
        <v>341</v>
      </c>
      <c r="E30" s="59" t="s">
        <v>549</v>
      </c>
      <c r="F30" s="60">
        <v>826580</v>
      </c>
      <c r="G30" s="61" t="s">
        <v>343</v>
      </c>
      <c r="H30" s="60">
        <v>66126</v>
      </c>
      <c r="I30" s="60">
        <v>892706</v>
      </c>
    </row>
    <row r="31" spans="1:9" x14ac:dyDescent="0.25">
      <c r="A31">
        <v>8</v>
      </c>
      <c r="B31" s="58">
        <v>44778</v>
      </c>
      <c r="C31" s="59" t="s">
        <v>592</v>
      </c>
      <c r="D31" s="59" t="s">
        <v>341</v>
      </c>
      <c r="E31" s="59" t="s">
        <v>593</v>
      </c>
      <c r="F31" s="60">
        <v>1463483</v>
      </c>
      <c r="G31" s="61" t="s">
        <v>343</v>
      </c>
      <c r="H31" s="60">
        <v>117079</v>
      </c>
      <c r="I31" s="60">
        <v>1580562</v>
      </c>
    </row>
    <row r="32" spans="1:9" x14ac:dyDescent="0.25">
      <c r="A32">
        <v>8</v>
      </c>
      <c r="B32" s="58">
        <v>44793</v>
      </c>
      <c r="C32" s="59" t="s">
        <v>624</v>
      </c>
      <c r="D32" s="59" t="s">
        <v>341</v>
      </c>
      <c r="E32" s="59" t="s">
        <v>625</v>
      </c>
      <c r="F32" s="60">
        <v>393756</v>
      </c>
      <c r="G32" s="61" t="s">
        <v>343</v>
      </c>
      <c r="H32" s="60">
        <v>31500</v>
      </c>
      <c r="I32" s="60">
        <v>425256</v>
      </c>
    </row>
    <row r="33" spans="1:9" x14ac:dyDescent="0.25">
      <c r="A33">
        <v>8</v>
      </c>
      <c r="B33" s="58">
        <v>44796</v>
      </c>
      <c r="C33" s="59" t="s">
        <v>633</v>
      </c>
      <c r="D33" s="59" t="s">
        <v>341</v>
      </c>
      <c r="E33" s="59" t="s">
        <v>634</v>
      </c>
      <c r="F33" s="60">
        <v>1440622</v>
      </c>
      <c r="G33" s="61" t="s">
        <v>343</v>
      </c>
      <c r="H33" s="60">
        <v>115250</v>
      </c>
      <c r="I33" s="60">
        <v>1555872</v>
      </c>
    </row>
    <row r="34" spans="1:9" x14ac:dyDescent="0.25">
      <c r="A34">
        <v>8</v>
      </c>
      <c r="B34" s="58">
        <v>44802</v>
      </c>
      <c r="C34" s="59" t="s">
        <v>645</v>
      </c>
      <c r="D34" s="59" t="s">
        <v>341</v>
      </c>
      <c r="E34" s="59" t="s">
        <v>646</v>
      </c>
      <c r="F34" s="60">
        <v>1333186</v>
      </c>
      <c r="G34" s="61" t="s">
        <v>343</v>
      </c>
      <c r="H34" s="60">
        <v>106655</v>
      </c>
      <c r="I34" s="60">
        <v>1439841</v>
      </c>
    </row>
    <row r="35" spans="1:9" x14ac:dyDescent="0.25">
      <c r="A35">
        <v>9</v>
      </c>
      <c r="B35" s="58">
        <v>44805</v>
      </c>
      <c r="C35" s="59" t="s">
        <v>649</v>
      </c>
      <c r="D35" s="59" t="s">
        <v>341</v>
      </c>
      <c r="E35" s="59" t="s">
        <v>650</v>
      </c>
      <c r="F35" s="60">
        <v>1463483</v>
      </c>
      <c r="G35" s="61" t="s">
        <v>343</v>
      </c>
      <c r="H35" s="60">
        <v>117079</v>
      </c>
      <c r="I35" s="60">
        <v>1580562</v>
      </c>
    </row>
    <row r="36" spans="1:9" x14ac:dyDescent="0.25">
      <c r="A36">
        <v>9</v>
      </c>
      <c r="B36" s="58">
        <v>44805</v>
      </c>
      <c r="C36" s="59" t="s">
        <v>653</v>
      </c>
      <c r="D36" s="59" t="s">
        <v>341</v>
      </c>
      <c r="E36" s="59" t="s">
        <v>654</v>
      </c>
      <c r="F36" s="60">
        <v>876322</v>
      </c>
      <c r="G36" s="61" t="s">
        <v>343</v>
      </c>
      <c r="H36" s="60">
        <v>70106</v>
      </c>
      <c r="I36" s="60">
        <v>946428</v>
      </c>
    </row>
    <row r="37" spans="1:9" x14ac:dyDescent="0.25">
      <c r="A37">
        <v>9</v>
      </c>
      <c r="B37" s="58">
        <v>44809</v>
      </c>
      <c r="C37" s="59" t="s">
        <v>657</v>
      </c>
      <c r="D37" s="59" t="s">
        <v>341</v>
      </c>
      <c r="E37" s="59" t="s">
        <v>658</v>
      </c>
      <c r="F37" s="60">
        <v>1991009</v>
      </c>
      <c r="G37" s="61" t="s">
        <v>343</v>
      </c>
      <c r="H37" s="60">
        <v>159281</v>
      </c>
      <c r="I37" s="60">
        <v>2150290</v>
      </c>
    </row>
    <row r="38" spans="1:9" x14ac:dyDescent="0.25">
      <c r="A38">
        <v>9</v>
      </c>
      <c r="B38" s="58">
        <v>44809</v>
      </c>
      <c r="C38" s="59" t="s">
        <v>663</v>
      </c>
      <c r="D38" s="59" t="s">
        <v>341</v>
      </c>
      <c r="E38" s="59" t="s">
        <v>664</v>
      </c>
      <c r="F38" s="60">
        <v>1114686</v>
      </c>
      <c r="G38" s="61" t="s">
        <v>343</v>
      </c>
      <c r="H38" s="60">
        <v>89175</v>
      </c>
      <c r="I38" s="60">
        <v>1203861</v>
      </c>
    </row>
    <row r="39" spans="1:9" x14ac:dyDescent="0.25">
      <c r="A39">
        <v>9</v>
      </c>
      <c r="B39" s="58">
        <v>44812</v>
      </c>
      <c r="C39" s="59" t="s">
        <v>669</v>
      </c>
      <c r="D39" s="59" t="s">
        <v>341</v>
      </c>
      <c r="E39" s="59" t="s">
        <v>670</v>
      </c>
      <c r="F39" s="60">
        <v>1333186</v>
      </c>
      <c r="G39" s="61" t="s">
        <v>343</v>
      </c>
      <c r="H39" s="60">
        <v>106655</v>
      </c>
      <c r="I39" s="60">
        <v>1439841</v>
      </c>
    </row>
    <row r="40" spans="1:9" x14ac:dyDescent="0.25">
      <c r="A40">
        <v>9</v>
      </c>
      <c r="B40" s="58">
        <v>44813</v>
      </c>
      <c r="C40" s="59" t="s">
        <v>671</v>
      </c>
      <c r="D40" s="59" t="s">
        <v>341</v>
      </c>
      <c r="E40" s="59" t="s">
        <v>672</v>
      </c>
      <c r="F40" s="60">
        <v>1456914</v>
      </c>
      <c r="G40" s="61" t="s">
        <v>343</v>
      </c>
      <c r="H40" s="60">
        <v>116553</v>
      </c>
      <c r="I40" s="60">
        <v>1573467</v>
      </c>
    </row>
    <row r="41" spans="1:9" x14ac:dyDescent="0.25">
      <c r="A41">
        <v>9</v>
      </c>
      <c r="B41" s="58">
        <v>44814</v>
      </c>
      <c r="C41" s="59" t="s">
        <v>673</v>
      </c>
      <c r="D41" s="59" t="s">
        <v>341</v>
      </c>
      <c r="E41" s="59" t="s">
        <v>674</v>
      </c>
      <c r="F41" s="60">
        <v>1611046</v>
      </c>
      <c r="G41" s="61" t="s">
        <v>343</v>
      </c>
      <c r="H41" s="60">
        <v>128884</v>
      </c>
      <c r="I41" s="60">
        <v>1739930</v>
      </c>
    </row>
    <row r="42" spans="1:9" x14ac:dyDescent="0.25">
      <c r="A42">
        <v>9</v>
      </c>
      <c r="B42" s="58">
        <v>44814</v>
      </c>
      <c r="C42" s="59" t="s">
        <v>675</v>
      </c>
      <c r="D42" s="59" t="s">
        <v>341</v>
      </c>
      <c r="E42" s="59" t="s">
        <v>676</v>
      </c>
      <c r="F42" s="60">
        <v>897107</v>
      </c>
      <c r="G42" s="61" t="s">
        <v>343</v>
      </c>
      <c r="H42" s="60">
        <v>71769</v>
      </c>
      <c r="I42" s="60">
        <v>968876</v>
      </c>
    </row>
    <row r="43" spans="1:9" x14ac:dyDescent="0.25">
      <c r="A43">
        <v>9</v>
      </c>
      <c r="B43" s="58">
        <v>44814</v>
      </c>
      <c r="C43" s="59" t="s">
        <v>677</v>
      </c>
      <c r="D43" s="59" t="s">
        <v>341</v>
      </c>
      <c r="E43" s="59" t="s">
        <v>678</v>
      </c>
      <c r="F43" s="60">
        <v>876322</v>
      </c>
      <c r="G43" s="61" t="s">
        <v>343</v>
      </c>
      <c r="H43" s="60">
        <v>70106</v>
      </c>
      <c r="I43" s="60">
        <v>946428</v>
      </c>
    </row>
    <row r="44" spans="1:9" x14ac:dyDescent="0.25">
      <c r="A44">
        <v>9</v>
      </c>
      <c r="B44" s="58">
        <v>44819</v>
      </c>
      <c r="C44" s="59" t="s">
        <v>679</v>
      </c>
      <c r="D44" s="59" t="s">
        <v>341</v>
      </c>
      <c r="E44" s="59" t="s">
        <v>680</v>
      </c>
      <c r="F44" s="60">
        <v>876322</v>
      </c>
      <c r="G44" s="61" t="s">
        <v>343</v>
      </c>
      <c r="H44" s="60">
        <v>70106</v>
      </c>
      <c r="I44" s="60">
        <v>946428</v>
      </c>
    </row>
    <row r="45" spans="1:9" x14ac:dyDescent="0.25">
      <c r="A45">
        <v>9</v>
      </c>
      <c r="B45" s="58">
        <v>44823</v>
      </c>
      <c r="C45" s="59" t="s">
        <v>681</v>
      </c>
      <c r="D45" s="59" t="s">
        <v>341</v>
      </c>
      <c r="E45" s="59" t="s">
        <v>682</v>
      </c>
      <c r="F45" s="60">
        <v>949546</v>
      </c>
      <c r="G45" s="61" t="s">
        <v>343</v>
      </c>
      <c r="H45" s="60">
        <v>75964</v>
      </c>
      <c r="I45" s="60">
        <v>1025510</v>
      </c>
    </row>
    <row r="46" spans="1:9" x14ac:dyDescent="0.25">
      <c r="A46">
        <v>9</v>
      </c>
      <c r="B46" s="58">
        <v>44823</v>
      </c>
      <c r="C46" s="59" t="s">
        <v>683</v>
      </c>
      <c r="D46" s="59" t="s">
        <v>341</v>
      </c>
      <c r="E46" s="59" t="s">
        <v>684</v>
      </c>
      <c r="F46" s="60">
        <v>1097689</v>
      </c>
      <c r="G46" s="61" t="s">
        <v>343</v>
      </c>
      <c r="H46" s="60">
        <v>87815</v>
      </c>
      <c r="I46" s="60">
        <v>1185504</v>
      </c>
    </row>
    <row r="47" spans="1:9" x14ac:dyDescent="0.25">
      <c r="A47">
        <v>9</v>
      </c>
      <c r="B47" s="58">
        <v>44824</v>
      </c>
      <c r="C47" s="59" t="s">
        <v>685</v>
      </c>
      <c r="D47" s="59" t="s">
        <v>341</v>
      </c>
      <c r="E47" s="59" t="s">
        <v>686</v>
      </c>
      <c r="F47" s="60">
        <v>1061934</v>
      </c>
      <c r="G47" s="61" t="s">
        <v>343</v>
      </c>
      <c r="H47" s="60">
        <v>84955</v>
      </c>
      <c r="I47" s="60">
        <v>1146889</v>
      </c>
    </row>
    <row r="48" spans="1:9" x14ac:dyDescent="0.25">
      <c r="A48">
        <v>9</v>
      </c>
      <c r="B48" s="58">
        <v>44824</v>
      </c>
      <c r="C48" s="59" t="s">
        <v>687</v>
      </c>
      <c r="D48" s="59" t="s">
        <v>341</v>
      </c>
      <c r="E48" s="59" t="s">
        <v>688</v>
      </c>
      <c r="F48" s="60">
        <v>1649096</v>
      </c>
      <c r="G48" s="61" t="s">
        <v>343</v>
      </c>
      <c r="H48" s="60">
        <v>131928</v>
      </c>
      <c r="I48" s="60">
        <v>1781024</v>
      </c>
    </row>
    <row r="49" spans="1:9" x14ac:dyDescent="0.25">
      <c r="A49">
        <v>9</v>
      </c>
      <c r="B49" s="58">
        <v>44826</v>
      </c>
      <c r="C49" s="59" t="s">
        <v>691</v>
      </c>
      <c r="D49" s="59" t="s">
        <v>341</v>
      </c>
      <c r="E49" s="59" t="s">
        <v>692</v>
      </c>
      <c r="F49" s="60">
        <v>1170558</v>
      </c>
      <c r="G49" s="61" t="s">
        <v>343</v>
      </c>
      <c r="H49" s="60">
        <v>93645</v>
      </c>
      <c r="I49" s="60">
        <v>1264203</v>
      </c>
    </row>
    <row r="50" spans="1:9" x14ac:dyDescent="0.25">
      <c r="A50">
        <v>9</v>
      </c>
      <c r="B50" s="58">
        <v>44828</v>
      </c>
      <c r="C50" s="59" t="s">
        <v>697</v>
      </c>
      <c r="D50" s="59" t="s">
        <v>341</v>
      </c>
      <c r="E50" s="59" t="s">
        <v>698</v>
      </c>
      <c r="F50" s="60">
        <v>1170558</v>
      </c>
      <c r="G50" s="61" t="s">
        <v>343</v>
      </c>
      <c r="H50" s="60">
        <v>93645</v>
      </c>
      <c r="I50" s="60">
        <v>1264203</v>
      </c>
    </row>
    <row r="51" spans="1:9" x14ac:dyDescent="0.25">
      <c r="A51">
        <v>9</v>
      </c>
      <c r="B51" s="58">
        <v>44830</v>
      </c>
      <c r="C51" s="59" t="s">
        <v>703</v>
      </c>
      <c r="D51" s="59" t="s">
        <v>341</v>
      </c>
      <c r="E51" s="59" t="s">
        <v>704</v>
      </c>
      <c r="F51" s="60">
        <v>1298343</v>
      </c>
      <c r="G51" s="61" t="s">
        <v>343</v>
      </c>
      <c r="H51" s="60">
        <v>103867</v>
      </c>
      <c r="I51" s="60">
        <v>1402210</v>
      </c>
    </row>
    <row r="52" spans="1:9" x14ac:dyDescent="0.25">
      <c r="A52">
        <v>9</v>
      </c>
      <c r="B52" s="58">
        <v>44831</v>
      </c>
      <c r="C52" s="59" t="s">
        <v>711</v>
      </c>
      <c r="D52" s="59" t="s">
        <v>341</v>
      </c>
      <c r="E52" s="59" t="s">
        <v>712</v>
      </c>
      <c r="F52" s="60">
        <v>1569146</v>
      </c>
      <c r="G52" s="61" t="s">
        <v>343</v>
      </c>
      <c r="H52" s="60">
        <v>125532</v>
      </c>
      <c r="I52" s="60">
        <v>1694678</v>
      </c>
    </row>
    <row r="53" spans="1:9" x14ac:dyDescent="0.25">
      <c r="A53">
        <v>9</v>
      </c>
      <c r="B53" s="58">
        <v>44832</v>
      </c>
      <c r="C53" s="59" t="s">
        <v>713</v>
      </c>
      <c r="D53" s="59" t="s">
        <v>341</v>
      </c>
      <c r="E53" s="59" t="s">
        <v>714</v>
      </c>
      <c r="F53" s="60">
        <v>1061934</v>
      </c>
      <c r="G53" s="61" t="s">
        <v>343</v>
      </c>
      <c r="H53" s="60">
        <v>84955</v>
      </c>
      <c r="I53" s="60">
        <v>1146889</v>
      </c>
    </row>
    <row r="54" spans="1:9" x14ac:dyDescent="0.25">
      <c r="A54">
        <v>9</v>
      </c>
      <c r="B54" s="58">
        <v>44833</v>
      </c>
      <c r="C54" s="59" t="s">
        <v>715</v>
      </c>
      <c r="D54" s="59" t="s">
        <v>341</v>
      </c>
      <c r="E54" s="59" t="s">
        <v>716</v>
      </c>
      <c r="F54" s="60">
        <v>1042070</v>
      </c>
      <c r="G54" s="61" t="s">
        <v>343</v>
      </c>
      <c r="H54" s="60">
        <v>83366</v>
      </c>
      <c r="I54" s="60">
        <v>1125436</v>
      </c>
    </row>
    <row r="55" spans="1:9" x14ac:dyDescent="0.25">
      <c r="A55">
        <v>9</v>
      </c>
      <c r="B55" s="58">
        <v>44833</v>
      </c>
      <c r="C55" s="59" t="s">
        <v>717</v>
      </c>
      <c r="D55" s="59" t="s">
        <v>341</v>
      </c>
      <c r="E55" s="59" t="s">
        <v>718</v>
      </c>
      <c r="F55" s="60">
        <v>805661</v>
      </c>
      <c r="G55" s="61" t="s">
        <v>343</v>
      </c>
      <c r="H55" s="60">
        <v>64453</v>
      </c>
      <c r="I55" s="60">
        <v>870114</v>
      </c>
    </row>
    <row r="56" spans="1:9" x14ac:dyDescent="0.25">
      <c r="A56">
        <v>9</v>
      </c>
      <c r="B56" s="58">
        <v>44833</v>
      </c>
      <c r="C56" s="59" t="s">
        <v>719</v>
      </c>
      <c r="D56" s="59" t="s">
        <v>341</v>
      </c>
      <c r="E56" s="59" t="s">
        <v>720</v>
      </c>
      <c r="F56" s="60">
        <v>494142</v>
      </c>
      <c r="G56" s="61" t="s">
        <v>343</v>
      </c>
      <c r="H56" s="60">
        <v>39531</v>
      </c>
      <c r="I56" s="60">
        <v>533673</v>
      </c>
    </row>
    <row r="57" spans="1:9" x14ac:dyDescent="0.25">
      <c r="A57">
        <v>10</v>
      </c>
      <c r="B57" s="58">
        <v>44837</v>
      </c>
      <c r="C57" s="59" t="s">
        <v>721</v>
      </c>
      <c r="D57" s="59" t="s">
        <v>341</v>
      </c>
      <c r="E57" s="59" t="s">
        <v>722</v>
      </c>
      <c r="F57" s="60">
        <v>1090525</v>
      </c>
      <c r="G57" s="61" t="s">
        <v>343</v>
      </c>
      <c r="H57" s="60">
        <v>87242</v>
      </c>
      <c r="I57" s="60">
        <v>1177767</v>
      </c>
    </row>
    <row r="58" spans="1:9" x14ac:dyDescent="0.25">
      <c r="A58">
        <v>10</v>
      </c>
      <c r="B58" s="58">
        <v>44838</v>
      </c>
      <c r="C58" s="59" t="s">
        <v>723</v>
      </c>
      <c r="D58" s="59" t="s">
        <v>341</v>
      </c>
      <c r="E58" s="59" t="s">
        <v>724</v>
      </c>
      <c r="F58" s="60">
        <v>1174323</v>
      </c>
      <c r="G58" s="61" t="s">
        <v>343</v>
      </c>
      <c r="H58" s="60">
        <v>93946</v>
      </c>
      <c r="I58" s="60">
        <v>1268269</v>
      </c>
    </row>
    <row r="59" spans="1:9" x14ac:dyDescent="0.25">
      <c r="A59">
        <v>10</v>
      </c>
      <c r="B59" s="58">
        <v>44838</v>
      </c>
      <c r="C59" s="59" t="s">
        <v>725</v>
      </c>
      <c r="D59" s="59" t="s">
        <v>341</v>
      </c>
      <c r="E59" s="59" t="s">
        <v>726</v>
      </c>
      <c r="F59" s="60">
        <v>1877486</v>
      </c>
      <c r="G59" s="61" t="s">
        <v>343</v>
      </c>
      <c r="H59" s="60">
        <v>150199</v>
      </c>
      <c r="I59" s="60">
        <v>2027685</v>
      </c>
    </row>
    <row r="60" spans="1:9" x14ac:dyDescent="0.25">
      <c r="A60">
        <v>10</v>
      </c>
      <c r="B60" s="58">
        <v>44838</v>
      </c>
      <c r="C60" s="59" t="s">
        <v>727</v>
      </c>
      <c r="D60" s="59" t="s">
        <v>341</v>
      </c>
      <c r="E60" s="59" t="s">
        <v>728</v>
      </c>
      <c r="F60" s="60">
        <v>1172367</v>
      </c>
      <c r="G60" s="61" t="s">
        <v>343</v>
      </c>
      <c r="H60" s="60">
        <v>93789</v>
      </c>
      <c r="I60" s="60">
        <v>1266156</v>
      </c>
    </row>
    <row r="61" spans="1:9" x14ac:dyDescent="0.25">
      <c r="A61">
        <v>10</v>
      </c>
      <c r="B61" s="58">
        <v>44839</v>
      </c>
      <c r="C61" s="59" t="s">
        <v>729</v>
      </c>
      <c r="D61" s="59" t="s">
        <v>341</v>
      </c>
      <c r="E61" s="59" t="s">
        <v>730</v>
      </c>
      <c r="F61" s="60">
        <v>1620961</v>
      </c>
      <c r="G61" s="61" t="s">
        <v>343</v>
      </c>
      <c r="H61" s="60">
        <v>129677</v>
      </c>
      <c r="I61" s="60">
        <v>1750638</v>
      </c>
    </row>
    <row r="62" spans="1:9" x14ac:dyDescent="0.25">
      <c r="A62">
        <v>10</v>
      </c>
      <c r="B62" s="58">
        <v>44840</v>
      </c>
      <c r="C62" s="59" t="s">
        <v>731</v>
      </c>
      <c r="D62" s="59" t="s">
        <v>341</v>
      </c>
      <c r="E62" s="59" t="s">
        <v>732</v>
      </c>
      <c r="F62" s="60">
        <v>2104004</v>
      </c>
      <c r="G62" s="61" t="s">
        <v>343</v>
      </c>
      <c r="H62" s="60">
        <v>168320</v>
      </c>
      <c r="I62" s="60">
        <v>2272324</v>
      </c>
    </row>
    <row r="63" spans="1:9" x14ac:dyDescent="0.25">
      <c r="A63">
        <v>10</v>
      </c>
      <c r="B63" s="58">
        <v>44840</v>
      </c>
      <c r="C63" s="59" t="s">
        <v>733</v>
      </c>
      <c r="D63" s="59" t="s">
        <v>341</v>
      </c>
      <c r="E63" s="59" t="s">
        <v>734</v>
      </c>
      <c r="F63" s="60">
        <v>1904216</v>
      </c>
      <c r="G63" s="61" t="s">
        <v>343</v>
      </c>
      <c r="H63" s="60">
        <v>152337</v>
      </c>
      <c r="I63" s="60">
        <v>2056553</v>
      </c>
    </row>
    <row r="64" spans="1:9" x14ac:dyDescent="0.25">
      <c r="A64">
        <v>10</v>
      </c>
      <c r="B64" s="58">
        <v>44841</v>
      </c>
      <c r="C64" s="59" t="s">
        <v>735</v>
      </c>
      <c r="D64" s="59" t="s">
        <v>341</v>
      </c>
      <c r="E64" s="59" t="s">
        <v>736</v>
      </c>
      <c r="F64" s="60">
        <v>768261</v>
      </c>
      <c r="G64" s="61" t="s">
        <v>343</v>
      </c>
      <c r="H64" s="60">
        <v>61461</v>
      </c>
      <c r="I64" s="60">
        <v>829722</v>
      </c>
    </row>
    <row r="65" spans="1:9" x14ac:dyDescent="0.25">
      <c r="A65">
        <v>10</v>
      </c>
      <c r="B65" s="58">
        <v>44841</v>
      </c>
      <c r="C65" s="59" t="s">
        <v>737</v>
      </c>
      <c r="D65" s="59" t="s">
        <v>341</v>
      </c>
      <c r="E65" s="59" t="s">
        <v>738</v>
      </c>
      <c r="F65" s="60">
        <v>949546</v>
      </c>
      <c r="G65" s="61" t="s">
        <v>343</v>
      </c>
      <c r="H65" s="60">
        <v>75964</v>
      </c>
      <c r="I65" s="60">
        <v>1025510</v>
      </c>
    </row>
    <row r="66" spans="1:9" x14ac:dyDescent="0.25">
      <c r="A66">
        <v>10</v>
      </c>
      <c r="B66" s="58">
        <v>44841</v>
      </c>
      <c r="C66" s="59" t="s">
        <v>739</v>
      </c>
      <c r="D66" s="59" t="s">
        <v>341</v>
      </c>
      <c r="E66" s="59" t="s">
        <v>740</v>
      </c>
      <c r="F66" s="60">
        <v>1863275</v>
      </c>
      <c r="G66" s="61" t="s">
        <v>343</v>
      </c>
      <c r="H66" s="60">
        <v>149062</v>
      </c>
      <c r="I66" s="60">
        <v>2012337</v>
      </c>
    </row>
    <row r="67" spans="1:9" x14ac:dyDescent="0.25">
      <c r="A67">
        <v>10</v>
      </c>
      <c r="B67" s="58">
        <v>44841</v>
      </c>
      <c r="C67" s="59" t="s">
        <v>741</v>
      </c>
      <c r="D67" s="59" t="s">
        <v>341</v>
      </c>
      <c r="E67" s="59" t="s">
        <v>742</v>
      </c>
      <c r="F67" s="60">
        <v>1993646</v>
      </c>
      <c r="G67" s="61" t="s">
        <v>343</v>
      </c>
      <c r="H67" s="60">
        <v>159492</v>
      </c>
      <c r="I67" s="60">
        <v>2153138</v>
      </c>
    </row>
    <row r="68" spans="1:9" x14ac:dyDescent="0.25">
      <c r="A68">
        <v>10</v>
      </c>
      <c r="B68" s="58">
        <v>44842</v>
      </c>
      <c r="C68" s="59" t="s">
        <v>743</v>
      </c>
      <c r="D68" s="59" t="s">
        <v>341</v>
      </c>
      <c r="E68" s="59" t="s">
        <v>744</v>
      </c>
      <c r="F68" s="60">
        <v>933670</v>
      </c>
      <c r="G68" s="61" t="s">
        <v>343</v>
      </c>
      <c r="H68" s="60">
        <v>74694</v>
      </c>
      <c r="I68" s="60">
        <v>1008364</v>
      </c>
    </row>
    <row r="69" spans="1:9" x14ac:dyDescent="0.25">
      <c r="A69">
        <v>10</v>
      </c>
      <c r="B69" s="58">
        <v>44844</v>
      </c>
      <c r="C69" s="59" t="s">
        <v>745</v>
      </c>
      <c r="D69" s="59" t="s">
        <v>341</v>
      </c>
      <c r="E69" s="59" t="s">
        <v>746</v>
      </c>
      <c r="F69" s="60">
        <v>1185089</v>
      </c>
      <c r="G69" s="61" t="s">
        <v>343</v>
      </c>
      <c r="H69" s="60">
        <v>94807</v>
      </c>
      <c r="I69" s="60">
        <v>1279896</v>
      </c>
    </row>
    <row r="70" spans="1:9" x14ac:dyDescent="0.25">
      <c r="A70">
        <v>10</v>
      </c>
      <c r="B70" s="58">
        <v>44845</v>
      </c>
      <c r="C70" s="59" t="s">
        <v>747</v>
      </c>
      <c r="D70" s="59" t="s">
        <v>341</v>
      </c>
      <c r="E70" s="59" t="s">
        <v>748</v>
      </c>
      <c r="F70" s="60">
        <v>1343891</v>
      </c>
      <c r="G70" s="61" t="s">
        <v>343</v>
      </c>
      <c r="H70" s="60">
        <v>107511</v>
      </c>
      <c r="I70" s="60">
        <v>1451402</v>
      </c>
    </row>
    <row r="71" spans="1:9" x14ac:dyDescent="0.25">
      <c r="A71">
        <v>10</v>
      </c>
      <c r="B71" s="58">
        <v>44845</v>
      </c>
      <c r="C71" s="59" t="s">
        <v>749</v>
      </c>
      <c r="D71" s="59" t="s">
        <v>341</v>
      </c>
      <c r="E71" s="59" t="s">
        <v>750</v>
      </c>
      <c r="F71" s="60">
        <v>1493213</v>
      </c>
      <c r="G71" s="61" t="s">
        <v>343</v>
      </c>
      <c r="H71" s="60">
        <v>119457</v>
      </c>
      <c r="I71" s="60">
        <v>1612670</v>
      </c>
    </row>
    <row r="72" spans="1:9" x14ac:dyDescent="0.25">
      <c r="A72">
        <v>10</v>
      </c>
      <c r="B72" s="58">
        <v>44845</v>
      </c>
      <c r="C72" s="59" t="s">
        <v>751</v>
      </c>
      <c r="D72" s="59" t="s">
        <v>341</v>
      </c>
      <c r="E72" s="59" t="s">
        <v>752</v>
      </c>
      <c r="F72" s="60">
        <v>1015881</v>
      </c>
      <c r="G72" s="61" t="s">
        <v>343</v>
      </c>
      <c r="H72" s="60">
        <v>81270</v>
      </c>
      <c r="I72" s="60">
        <v>1097151</v>
      </c>
    </row>
    <row r="73" spans="1:9" x14ac:dyDescent="0.25">
      <c r="A73">
        <v>10</v>
      </c>
      <c r="B73" s="58">
        <v>44846</v>
      </c>
      <c r="C73" s="59" t="s">
        <v>753</v>
      </c>
      <c r="D73" s="59" t="s">
        <v>341</v>
      </c>
      <c r="E73" s="59" t="s">
        <v>754</v>
      </c>
      <c r="F73" s="60">
        <v>1246030</v>
      </c>
      <c r="G73" s="61" t="s">
        <v>343</v>
      </c>
      <c r="H73" s="60">
        <v>99682</v>
      </c>
      <c r="I73" s="60">
        <v>1345712</v>
      </c>
    </row>
    <row r="74" spans="1:9" x14ac:dyDescent="0.25">
      <c r="A74">
        <v>10</v>
      </c>
      <c r="B74" s="58">
        <v>44846</v>
      </c>
      <c r="C74" s="59" t="s">
        <v>755</v>
      </c>
      <c r="D74" s="59" t="s">
        <v>341</v>
      </c>
      <c r="E74" s="59" t="s">
        <v>756</v>
      </c>
      <c r="F74" s="60">
        <v>770817</v>
      </c>
      <c r="G74" s="61" t="s">
        <v>343</v>
      </c>
      <c r="H74" s="60">
        <v>61665</v>
      </c>
      <c r="I74" s="60">
        <v>832482</v>
      </c>
    </row>
    <row r="75" spans="1:9" x14ac:dyDescent="0.25">
      <c r="A75">
        <v>10</v>
      </c>
      <c r="B75" s="58">
        <v>44846</v>
      </c>
      <c r="C75" s="59" t="s">
        <v>757</v>
      </c>
      <c r="D75" s="59" t="s">
        <v>341</v>
      </c>
      <c r="E75" s="59" t="s">
        <v>758</v>
      </c>
      <c r="F75" s="60">
        <v>1192838</v>
      </c>
      <c r="G75" s="61" t="s">
        <v>343</v>
      </c>
      <c r="H75" s="60">
        <v>95427</v>
      </c>
      <c r="I75" s="60">
        <v>1288265</v>
      </c>
    </row>
    <row r="76" spans="1:9" x14ac:dyDescent="0.25">
      <c r="A76">
        <v>10</v>
      </c>
      <c r="B76" s="58">
        <v>44847</v>
      </c>
      <c r="C76" s="59" t="s">
        <v>759</v>
      </c>
      <c r="D76" s="59" t="s">
        <v>341</v>
      </c>
      <c r="E76" s="59" t="s">
        <v>760</v>
      </c>
      <c r="F76" s="60">
        <v>1247546</v>
      </c>
      <c r="G76" s="61" t="s">
        <v>343</v>
      </c>
      <c r="H76" s="60">
        <v>99804</v>
      </c>
      <c r="I76" s="60">
        <v>1347350</v>
      </c>
    </row>
    <row r="77" spans="1:9" x14ac:dyDescent="0.25">
      <c r="A77">
        <v>10</v>
      </c>
      <c r="B77" s="58">
        <v>44847</v>
      </c>
      <c r="C77" s="59" t="s">
        <v>761</v>
      </c>
      <c r="D77" s="59" t="s">
        <v>341</v>
      </c>
      <c r="E77" s="59" t="s">
        <v>762</v>
      </c>
      <c r="F77" s="60">
        <v>1393012</v>
      </c>
      <c r="G77" s="61" t="s">
        <v>343</v>
      </c>
      <c r="H77" s="60">
        <v>111441</v>
      </c>
      <c r="I77" s="60">
        <v>1504453</v>
      </c>
    </row>
    <row r="78" spans="1:9" x14ac:dyDescent="0.25">
      <c r="A78">
        <v>10</v>
      </c>
      <c r="B78" s="58">
        <v>44847</v>
      </c>
      <c r="C78" s="59" t="s">
        <v>763</v>
      </c>
      <c r="D78" s="59" t="s">
        <v>341</v>
      </c>
      <c r="E78" s="59" t="s">
        <v>764</v>
      </c>
      <c r="F78" s="60">
        <v>1031269</v>
      </c>
      <c r="G78" s="61" t="s">
        <v>343</v>
      </c>
      <c r="H78" s="60">
        <v>82502</v>
      </c>
      <c r="I78" s="60">
        <v>1113771</v>
      </c>
    </row>
    <row r="79" spans="1:9" x14ac:dyDescent="0.25">
      <c r="A79">
        <v>10</v>
      </c>
      <c r="B79" s="58">
        <v>44848</v>
      </c>
      <c r="C79" s="59" t="s">
        <v>765</v>
      </c>
      <c r="D79" s="59" t="s">
        <v>341</v>
      </c>
      <c r="E79" s="59" t="s">
        <v>766</v>
      </c>
      <c r="F79" s="60">
        <v>1600366</v>
      </c>
      <c r="G79" s="61" t="s">
        <v>343</v>
      </c>
      <c r="H79" s="60">
        <v>128029</v>
      </c>
      <c r="I79" s="60">
        <v>1728395</v>
      </c>
    </row>
    <row r="80" spans="1:9" x14ac:dyDescent="0.25">
      <c r="A80">
        <v>10</v>
      </c>
      <c r="B80" s="58">
        <v>44849</v>
      </c>
      <c r="C80" s="59" t="s">
        <v>767</v>
      </c>
      <c r="D80" s="59" t="s">
        <v>341</v>
      </c>
      <c r="E80" s="59" t="s">
        <v>768</v>
      </c>
      <c r="F80" s="60">
        <v>2449426</v>
      </c>
      <c r="G80" s="61" t="s">
        <v>343</v>
      </c>
      <c r="H80" s="60">
        <v>195954</v>
      </c>
      <c r="I80" s="60">
        <v>2645380</v>
      </c>
    </row>
    <row r="81" spans="1:9" x14ac:dyDescent="0.25">
      <c r="A81">
        <v>10</v>
      </c>
      <c r="B81" s="58">
        <v>44851</v>
      </c>
      <c r="C81" s="59" t="s">
        <v>769</v>
      </c>
      <c r="D81" s="59" t="s">
        <v>341</v>
      </c>
      <c r="E81" s="59" t="s">
        <v>770</v>
      </c>
      <c r="F81" s="60">
        <v>844041</v>
      </c>
      <c r="G81" s="61" t="s">
        <v>343</v>
      </c>
      <c r="H81" s="60">
        <v>67523</v>
      </c>
      <c r="I81" s="60">
        <v>911564</v>
      </c>
    </row>
    <row r="82" spans="1:9" x14ac:dyDescent="0.25">
      <c r="A82">
        <v>10</v>
      </c>
      <c r="B82" s="58">
        <v>44851</v>
      </c>
      <c r="C82" s="59" t="s">
        <v>771</v>
      </c>
      <c r="D82" s="59" t="s">
        <v>341</v>
      </c>
      <c r="E82" s="59" t="s">
        <v>772</v>
      </c>
      <c r="F82" s="60">
        <v>348797</v>
      </c>
      <c r="G82" s="61" t="s">
        <v>343</v>
      </c>
      <c r="H82" s="60">
        <v>27904</v>
      </c>
      <c r="I82" s="60">
        <v>376701</v>
      </c>
    </row>
    <row r="83" spans="1:9" x14ac:dyDescent="0.25">
      <c r="A83">
        <v>10</v>
      </c>
      <c r="B83" s="58">
        <v>44851</v>
      </c>
      <c r="C83" s="59" t="s">
        <v>773</v>
      </c>
      <c r="D83" s="59" t="s">
        <v>341</v>
      </c>
      <c r="E83" s="59" t="s">
        <v>774</v>
      </c>
      <c r="F83" s="60">
        <v>1266061</v>
      </c>
      <c r="G83" s="61" t="s">
        <v>343</v>
      </c>
      <c r="H83" s="60">
        <v>101285</v>
      </c>
      <c r="I83" s="60">
        <v>1367346</v>
      </c>
    </row>
    <row r="84" spans="1:9" x14ac:dyDescent="0.25">
      <c r="A84">
        <v>10</v>
      </c>
      <c r="B84" s="58">
        <v>44851</v>
      </c>
      <c r="C84" s="59" t="s">
        <v>775</v>
      </c>
      <c r="D84" s="59" t="s">
        <v>341</v>
      </c>
      <c r="E84" s="59" t="s">
        <v>776</v>
      </c>
      <c r="F84" s="60">
        <v>844041</v>
      </c>
      <c r="G84" s="61" t="s">
        <v>343</v>
      </c>
      <c r="H84" s="60">
        <v>67523</v>
      </c>
      <c r="I84" s="60">
        <v>911564</v>
      </c>
    </row>
    <row r="85" spans="1:9" x14ac:dyDescent="0.25">
      <c r="A85">
        <v>10</v>
      </c>
      <c r="B85" s="58">
        <v>44852</v>
      </c>
      <c r="C85" s="59" t="s">
        <v>777</v>
      </c>
      <c r="D85" s="59" t="s">
        <v>341</v>
      </c>
      <c r="E85" s="59" t="s">
        <v>778</v>
      </c>
      <c r="F85" s="60">
        <v>913836</v>
      </c>
      <c r="G85" s="61" t="s">
        <v>343</v>
      </c>
      <c r="H85" s="60">
        <v>73107</v>
      </c>
      <c r="I85" s="60">
        <v>986943</v>
      </c>
    </row>
    <row r="86" spans="1:9" x14ac:dyDescent="0.25">
      <c r="A86">
        <v>10</v>
      </c>
      <c r="B86" s="58">
        <v>44852</v>
      </c>
      <c r="C86" s="59" t="s">
        <v>779</v>
      </c>
      <c r="D86" s="59" t="s">
        <v>341</v>
      </c>
      <c r="E86" s="59" t="s">
        <v>780</v>
      </c>
      <c r="F86" s="60">
        <v>1266061</v>
      </c>
      <c r="G86" s="61" t="s">
        <v>343</v>
      </c>
      <c r="H86" s="60">
        <v>101285</v>
      </c>
      <c r="I86" s="60">
        <v>1367346</v>
      </c>
    </row>
    <row r="87" spans="1:9" x14ac:dyDescent="0.25">
      <c r="A87">
        <v>10</v>
      </c>
      <c r="B87" s="58">
        <v>44852</v>
      </c>
      <c r="C87" s="59" t="s">
        <v>781</v>
      </c>
      <c r="D87" s="59" t="s">
        <v>341</v>
      </c>
      <c r="E87" s="59" t="s">
        <v>782</v>
      </c>
      <c r="F87" s="60">
        <v>1706776</v>
      </c>
      <c r="G87" s="61" t="s">
        <v>343</v>
      </c>
      <c r="H87" s="60">
        <v>136542</v>
      </c>
      <c r="I87" s="60">
        <v>1843318</v>
      </c>
    </row>
    <row r="88" spans="1:9" x14ac:dyDescent="0.25">
      <c r="A88">
        <v>10</v>
      </c>
      <c r="B88" s="58">
        <v>44852</v>
      </c>
      <c r="C88" s="59" t="s">
        <v>783</v>
      </c>
      <c r="D88" s="59" t="s">
        <v>341</v>
      </c>
      <c r="E88" s="59" t="s">
        <v>784</v>
      </c>
      <c r="F88" s="60">
        <v>645943</v>
      </c>
      <c r="G88" s="61" t="s">
        <v>343</v>
      </c>
      <c r="H88" s="60">
        <v>51675</v>
      </c>
      <c r="I88" s="60">
        <v>697618</v>
      </c>
    </row>
    <row r="89" spans="1:9" x14ac:dyDescent="0.25">
      <c r="A89">
        <v>10</v>
      </c>
      <c r="B89" s="58">
        <v>44853</v>
      </c>
      <c r="C89" s="59" t="s">
        <v>785</v>
      </c>
      <c r="D89" s="59" t="s">
        <v>341</v>
      </c>
      <c r="E89" s="59" t="s">
        <v>786</v>
      </c>
      <c r="F89" s="60">
        <v>855221</v>
      </c>
      <c r="G89" s="61" t="s">
        <v>343</v>
      </c>
      <c r="H89" s="60">
        <v>68418</v>
      </c>
      <c r="I89" s="60">
        <v>923639</v>
      </c>
    </row>
    <row r="90" spans="1:9" x14ac:dyDescent="0.25">
      <c r="A90">
        <v>10</v>
      </c>
      <c r="B90" s="58">
        <v>44853</v>
      </c>
      <c r="C90" s="59" t="s">
        <v>787</v>
      </c>
      <c r="D90" s="59" t="s">
        <v>341</v>
      </c>
      <c r="E90" s="59" t="s">
        <v>788</v>
      </c>
      <c r="F90" s="60">
        <v>1266061</v>
      </c>
      <c r="G90" s="61" t="s">
        <v>343</v>
      </c>
      <c r="H90" s="60">
        <v>101285</v>
      </c>
      <c r="I90" s="60">
        <v>1367346</v>
      </c>
    </row>
    <row r="91" spans="1:9" x14ac:dyDescent="0.25">
      <c r="A91">
        <v>10</v>
      </c>
      <c r="B91" s="58">
        <v>44853</v>
      </c>
      <c r="C91" s="59" t="s">
        <v>789</v>
      </c>
      <c r="D91" s="59" t="s">
        <v>341</v>
      </c>
      <c r="E91" s="59" t="s">
        <v>790</v>
      </c>
      <c r="F91" s="60">
        <v>858217</v>
      </c>
      <c r="G91" s="61" t="s">
        <v>343</v>
      </c>
      <c r="H91" s="60">
        <v>68657</v>
      </c>
      <c r="I91" s="60">
        <v>926874</v>
      </c>
    </row>
    <row r="92" spans="1:9" x14ac:dyDescent="0.25">
      <c r="A92">
        <v>10</v>
      </c>
      <c r="B92" s="58">
        <v>44854</v>
      </c>
      <c r="C92" s="59" t="s">
        <v>791</v>
      </c>
      <c r="D92" s="59" t="s">
        <v>341</v>
      </c>
      <c r="E92" s="59" t="s">
        <v>792</v>
      </c>
      <c r="F92" s="60">
        <v>506424</v>
      </c>
      <c r="G92" s="61" t="s">
        <v>343</v>
      </c>
      <c r="H92" s="60">
        <v>40514</v>
      </c>
      <c r="I92" s="60">
        <v>546938</v>
      </c>
    </row>
    <row r="93" spans="1:9" x14ac:dyDescent="0.25">
      <c r="A93">
        <v>10</v>
      </c>
      <c r="B93" s="58">
        <v>44856</v>
      </c>
      <c r="C93" s="59" t="s">
        <v>793</v>
      </c>
      <c r="D93" s="59" t="s">
        <v>341</v>
      </c>
      <c r="E93" s="59" t="s">
        <v>794</v>
      </c>
      <c r="F93" s="60">
        <v>774317</v>
      </c>
      <c r="G93" s="61" t="s">
        <v>343</v>
      </c>
      <c r="H93" s="60">
        <v>61945</v>
      </c>
      <c r="I93" s="60">
        <v>836262</v>
      </c>
    </row>
    <row r="94" spans="1:9" x14ac:dyDescent="0.25">
      <c r="A94">
        <v>10</v>
      </c>
      <c r="B94" s="58">
        <v>44858</v>
      </c>
      <c r="C94" s="59" t="s">
        <v>795</v>
      </c>
      <c r="D94" s="59" t="s">
        <v>341</v>
      </c>
      <c r="E94" s="59" t="s">
        <v>796</v>
      </c>
      <c r="F94" s="60">
        <v>1088387</v>
      </c>
      <c r="G94" s="61" t="s">
        <v>343</v>
      </c>
      <c r="H94" s="60">
        <v>87071</v>
      </c>
      <c r="I94" s="60">
        <v>1175458</v>
      </c>
    </row>
    <row r="95" spans="1:9" x14ac:dyDescent="0.25">
      <c r="A95">
        <v>10</v>
      </c>
      <c r="B95" s="58">
        <v>44858</v>
      </c>
      <c r="C95" s="59" t="s">
        <v>797</v>
      </c>
      <c r="D95" s="59" t="s">
        <v>341</v>
      </c>
      <c r="E95" s="59" t="s">
        <v>798</v>
      </c>
      <c r="F95" s="60">
        <v>1620617</v>
      </c>
      <c r="G95" s="61" t="s">
        <v>343</v>
      </c>
      <c r="H95" s="60">
        <v>129649</v>
      </c>
      <c r="I95" s="60">
        <v>1750266</v>
      </c>
    </row>
    <row r="96" spans="1:9" x14ac:dyDescent="0.25">
      <c r="A96">
        <f>+MONTH(B96)</f>
        <v>5</v>
      </c>
      <c r="B96" s="157">
        <v>45072</v>
      </c>
      <c r="C96" s="160">
        <v>42</v>
      </c>
      <c r="D96" s="163" t="s">
        <v>799</v>
      </c>
      <c r="E96" s="163" t="s">
        <v>1050</v>
      </c>
      <c r="F96" s="165">
        <v>-645241.66666666663</v>
      </c>
      <c r="G96" s="61" t="s">
        <v>343</v>
      </c>
      <c r="H96" s="165">
        <v>-51619.333333333328</v>
      </c>
      <c r="I96" s="165">
        <v>-696861</v>
      </c>
    </row>
    <row r="97" spans="1:9" x14ac:dyDescent="0.25">
      <c r="A97">
        <f>+MONTH(B97)</f>
        <v>7</v>
      </c>
      <c r="B97" s="157">
        <v>45108</v>
      </c>
      <c r="C97" s="160">
        <v>218</v>
      </c>
      <c r="D97" s="163" t="s">
        <v>799</v>
      </c>
      <c r="E97" s="163" t="s">
        <v>1051</v>
      </c>
      <c r="F97" s="165">
        <v>-801039.81481481472</v>
      </c>
      <c r="G97" s="61" t="s">
        <v>343</v>
      </c>
      <c r="H97" s="165">
        <v>-64083.185185185175</v>
      </c>
      <c r="I97" s="165">
        <v>-865123</v>
      </c>
    </row>
    <row r="98" spans="1:9" x14ac:dyDescent="0.25">
      <c r="A98">
        <f>+MONTH(B98)</f>
        <v>8</v>
      </c>
      <c r="B98" s="157">
        <v>44796</v>
      </c>
      <c r="C98" s="160">
        <v>34291</v>
      </c>
      <c r="D98" s="163" t="s">
        <v>341</v>
      </c>
      <c r="E98" s="163" t="s">
        <v>1052</v>
      </c>
      <c r="F98" s="165">
        <v>-459910.18518518517</v>
      </c>
      <c r="G98" s="61" t="s">
        <v>343</v>
      </c>
      <c r="H98" s="165">
        <v>-36792.814814814818</v>
      </c>
      <c r="I98" s="165">
        <v>-496703</v>
      </c>
    </row>
    <row r="99" spans="1:9" x14ac:dyDescent="0.25">
      <c r="A99">
        <v>9</v>
      </c>
      <c r="B99" s="58">
        <v>44839</v>
      </c>
      <c r="C99" s="59">
        <v>169</v>
      </c>
      <c r="D99" s="59" t="s">
        <v>799</v>
      </c>
      <c r="E99" s="59" t="s">
        <v>807</v>
      </c>
      <c r="F99" s="60">
        <v>-138655</v>
      </c>
      <c r="G99" s="61" t="s">
        <v>343</v>
      </c>
      <c r="H99" s="60">
        <v>-11092</v>
      </c>
      <c r="I99" s="60">
        <v>-149747</v>
      </c>
    </row>
    <row r="100" spans="1:9" x14ac:dyDescent="0.25">
      <c r="A100">
        <v>9</v>
      </c>
      <c r="B100" s="58">
        <v>44904</v>
      </c>
      <c r="C100" s="59">
        <v>110</v>
      </c>
      <c r="D100" s="59" t="s">
        <v>799</v>
      </c>
      <c r="E100" s="59" t="s">
        <v>807</v>
      </c>
      <c r="F100" s="60">
        <v>-1885705</v>
      </c>
      <c r="G100" s="99">
        <v>0.08</v>
      </c>
      <c r="H100" s="60">
        <v>-149167</v>
      </c>
      <c r="I100" s="60">
        <v>-2013770</v>
      </c>
    </row>
    <row r="101" spans="1:9" x14ac:dyDescent="0.25">
      <c r="A101">
        <v>9</v>
      </c>
      <c r="B101" s="58">
        <v>44904</v>
      </c>
      <c r="C101" s="59">
        <v>248</v>
      </c>
      <c r="D101" s="59" t="s">
        <v>799</v>
      </c>
      <c r="E101" s="59" t="s">
        <v>1039</v>
      </c>
      <c r="F101" s="60">
        <v>-3452296</v>
      </c>
      <c r="G101" s="99">
        <v>0.08</v>
      </c>
      <c r="H101" s="60">
        <v>-244251</v>
      </c>
      <c r="I101" s="60">
        <v>-3297393</v>
      </c>
    </row>
    <row r="102" spans="1:9" x14ac:dyDescent="0.25">
      <c r="A102">
        <f>+MONTH(B102)</f>
        <v>9</v>
      </c>
      <c r="B102" s="157">
        <v>45170</v>
      </c>
      <c r="C102" s="160" t="s">
        <v>1058</v>
      </c>
      <c r="D102" s="163" t="s">
        <v>799</v>
      </c>
      <c r="E102" s="163" t="s">
        <v>1053</v>
      </c>
      <c r="F102" s="165">
        <v>-1129158.3333333333</v>
      </c>
      <c r="G102" s="61" t="s">
        <v>343</v>
      </c>
      <c r="H102" s="165">
        <v>-90332.666666666657</v>
      </c>
      <c r="I102" s="165">
        <v>-1219491</v>
      </c>
    </row>
    <row r="103" spans="1:9" x14ac:dyDescent="0.25">
      <c r="A103">
        <v>10</v>
      </c>
      <c r="B103" s="143">
        <v>44835</v>
      </c>
      <c r="C103" s="144">
        <v>687</v>
      </c>
      <c r="D103" s="164" t="s">
        <v>799</v>
      </c>
      <c r="E103" s="59" t="s">
        <v>800</v>
      </c>
      <c r="F103" s="145">
        <v>-1991009.2592592591</v>
      </c>
      <c r="G103" s="61" t="s">
        <v>343</v>
      </c>
      <c r="H103" s="145">
        <v>-159280.74074074073</v>
      </c>
      <c r="I103" s="145">
        <v>-2150290</v>
      </c>
    </row>
    <row r="104" spans="1:9" x14ac:dyDescent="0.25">
      <c r="A104">
        <v>11</v>
      </c>
      <c r="B104" s="58">
        <v>44893</v>
      </c>
      <c r="C104" s="59">
        <v>400</v>
      </c>
      <c r="D104" s="59" t="s">
        <v>799</v>
      </c>
      <c r="E104" s="59" t="s">
        <v>800</v>
      </c>
      <c r="F104" s="60">
        <v>-573056</v>
      </c>
      <c r="G104" s="61" t="s">
        <v>801</v>
      </c>
      <c r="H104" s="60">
        <v>0</v>
      </c>
      <c r="I104" s="60">
        <v>-591313</v>
      </c>
    </row>
    <row r="105" spans="1:9" x14ac:dyDescent="0.25">
      <c r="A105">
        <v>11</v>
      </c>
      <c r="B105" s="58">
        <v>44893</v>
      </c>
      <c r="C105" s="59">
        <v>401</v>
      </c>
      <c r="D105" s="59" t="s">
        <v>799</v>
      </c>
      <c r="E105" s="59" t="s">
        <v>800</v>
      </c>
      <c r="F105" s="60">
        <v>-231992</v>
      </c>
      <c r="G105" s="61" t="s">
        <v>343</v>
      </c>
      <c r="H105" s="60">
        <v>-18559</v>
      </c>
      <c r="I105" s="60">
        <v>-250551</v>
      </c>
    </row>
    <row r="106" spans="1:9" x14ac:dyDescent="0.25">
      <c r="A106">
        <v>11</v>
      </c>
      <c r="B106" s="58">
        <v>44895</v>
      </c>
      <c r="C106" s="59">
        <v>498</v>
      </c>
      <c r="D106" s="59" t="s">
        <v>799</v>
      </c>
      <c r="E106" s="59" t="s">
        <v>800</v>
      </c>
      <c r="F106" s="60">
        <v>-174800</v>
      </c>
      <c r="G106" s="61" t="s">
        <v>343</v>
      </c>
      <c r="H106" s="60">
        <v>-13984</v>
      </c>
      <c r="I106" s="60">
        <v>-188784</v>
      </c>
    </row>
    <row r="107" spans="1:9" x14ac:dyDescent="0.25">
      <c r="A107">
        <v>11</v>
      </c>
      <c r="B107" s="143">
        <v>44893</v>
      </c>
      <c r="C107" s="144">
        <v>391</v>
      </c>
      <c r="D107" s="59" t="s">
        <v>799</v>
      </c>
      <c r="E107" s="59" t="s">
        <v>800</v>
      </c>
      <c r="F107" s="145">
        <v>-47674</v>
      </c>
      <c r="G107" s="61" t="s">
        <v>343</v>
      </c>
      <c r="H107" s="145">
        <v>-3814</v>
      </c>
      <c r="I107" s="145">
        <v>-51488</v>
      </c>
    </row>
    <row r="108" spans="1:9" x14ac:dyDescent="0.25">
      <c r="A108">
        <v>12</v>
      </c>
      <c r="B108" s="58">
        <v>44917</v>
      </c>
      <c r="C108" s="59">
        <v>800</v>
      </c>
      <c r="D108" s="161" t="s">
        <v>799</v>
      </c>
      <c r="E108" s="59" t="s">
        <v>802</v>
      </c>
      <c r="F108" s="60">
        <v>-358769</v>
      </c>
      <c r="G108" s="61" t="s">
        <v>801</v>
      </c>
      <c r="H108" s="60">
        <v>0</v>
      </c>
      <c r="I108" s="60">
        <v>-358769</v>
      </c>
    </row>
    <row r="109" spans="1:9" x14ac:dyDescent="0.25">
      <c r="A109">
        <v>12</v>
      </c>
      <c r="B109" s="58">
        <v>44923</v>
      </c>
      <c r="C109" s="59">
        <v>924</v>
      </c>
      <c r="D109" s="59" t="s">
        <v>799</v>
      </c>
      <c r="E109" s="59" t="s">
        <v>803</v>
      </c>
      <c r="F109" s="60">
        <v>-745372</v>
      </c>
      <c r="G109" s="61" t="s">
        <v>801</v>
      </c>
      <c r="H109" s="60">
        <v>0</v>
      </c>
      <c r="I109" s="60">
        <v>-745372</v>
      </c>
    </row>
    <row r="110" spans="1:9" x14ac:dyDescent="0.25">
      <c r="A110">
        <v>12</v>
      </c>
      <c r="B110" s="158">
        <v>44923</v>
      </c>
      <c r="C110" s="161">
        <v>950</v>
      </c>
      <c r="D110" s="161" t="s">
        <v>799</v>
      </c>
      <c r="E110" s="161" t="s">
        <v>802</v>
      </c>
      <c r="F110" s="166">
        <v>-527187</v>
      </c>
      <c r="G110" s="61" t="s">
        <v>801</v>
      </c>
      <c r="H110" s="166">
        <v>0</v>
      </c>
      <c r="I110" s="166">
        <v>-562465</v>
      </c>
    </row>
    <row r="111" spans="1:9" x14ac:dyDescent="0.25">
      <c r="A111">
        <v>12</v>
      </c>
      <c r="B111" s="159">
        <v>44925</v>
      </c>
      <c r="C111" s="162">
        <v>1044</v>
      </c>
      <c r="D111" s="161" t="s">
        <v>799</v>
      </c>
      <c r="E111" s="161" t="s">
        <v>800</v>
      </c>
      <c r="F111" s="167">
        <v>-174800</v>
      </c>
      <c r="G111" s="61" t="s">
        <v>343</v>
      </c>
      <c r="H111" s="167">
        <v>-13984</v>
      </c>
      <c r="I111" s="167">
        <v>-188784</v>
      </c>
    </row>
    <row r="112" spans="1:9" x14ac:dyDescent="0.25">
      <c r="A112">
        <v>12</v>
      </c>
      <c r="B112" s="158">
        <v>44909</v>
      </c>
      <c r="C112" s="161">
        <v>680</v>
      </c>
      <c r="D112" s="161" t="s">
        <v>799</v>
      </c>
      <c r="E112" s="161" t="s">
        <v>800</v>
      </c>
      <c r="F112" s="166">
        <v>-142629</v>
      </c>
      <c r="G112" s="61" t="s">
        <v>343</v>
      </c>
      <c r="H112" s="166">
        <v>-11410</v>
      </c>
      <c r="I112" s="166">
        <v>-154039</v>
      </c>
    </row>
    <row r="113" spans="1:9" x14ac:dyDescent="0.25">
      <c r="A113">
        <v>12</v>
      </c>
      <c r="B113" s="158">
        <v>44910</v>
      </c>
      <c r="C113" s="161">
        <v>734</v>
      </c>
      <c r="D113" s="161" t="s">
        <v>799</v>
      </c>
      <c r="E113" s="161" t="s">
        <v>800</v>
      </c>
      <c r="F113" s="166">
        <v>-697642</v>
      </c>
      <c r="G113" s="61" t="s">
        <v>343</v>
      </c>
      <c r="H113" s="166">
        <v>-55812</v>
      </c>
      <c r="I113" s="166">
        <v>-753454</v>
      </c>
    </row>
    <row r="114" spans="1:9" x14ac:dyDescent="0.25">
      <c r="A114">
        <v>12</v>
      </c>
      <c r="B114" s="159">
        <v>44925</v>
      </c>
      <c r="C114" s="162">
        <v>1128</v>
      </c>
      <c r="D114" s="161" t="s">
        <v>799</v>
      </c>
      <c r="E114" s="161" t="s">
        <v>800</v>
      </c>
      <c r="F114" s="167">
        <v>-182355</v>
      </c>
      <c r="G114" s="61" t="s">
        <v>343</v>
      </c>
      <c r="H114" s="167">
        <v>-14588.4</v>
      </c>
      <c r="I114" s="167">
        <v>-196943</v>
      </c>
    </row>
    <row r="115" spans="1:9" x14ac:dyDescent="0.25">
      <c r="A115">
        <v>12</v>
      </c>
      <c r="B115" s="158">
        <v>44924</v>
      </c>
      <c r="C115" s="161">
        <v>961</v>
      </c>
      <c r="D115" s="161" t="s">
        <v>799</v>
      </c>
      <c r="E115" s="161" t="s">
        <v>808</v>
      </c>
      <c r="F115" s="166">
        <v>-534577</v>
      </c>
      <c r="G115" s="61" t="s">
        <v>343</v>
      </c>
      <c r="H115" s="166">
        <v>-42766</v>
      </c>
      <c r="I115" s="166">
        <v>-577343</v>
      </c>
    </row>
    <row r="116" spans="1:9" x14ac:dyDescent="0.25">
      <c r="A116">
        <v>1</v>
      </c>
      <c r="B116" s="58">
        <v>44935</v>
      </c>
      <c r="C116" s="59">
        <v>13</v>
      </c>
      <c r="D116" s="59" t="s">
        <v>799</v>
      </c>
      <c r="E116" s="59" t="s">
        <v>800</v>
      </c>
      <c r="F116" s="60">
        <v>-286473</v>
      </c>
      <c r="G116" s="61">
        <v>0</v>
      </c>
      <c r="H116" s="60">
        <v>0</v>
      </c>
      <c r="I116" s="149">
        <v>-286473</v>
      </c>
    </row>
    <row r="117" spans="1:9" x14ac:dyDescent="0.25">
      <c r="A117">
        <v>1</v>
      </c>
      <c r="B117" s="58">
        <v>44939</v>
      </c>
      <c r="C117" s="59">
        <v>168</v>
      </c>
      <c r="D117" s="59" t="s">
        <v>799</v>
      </c>
      <c r="E117" s="59" t="s">
        <v>800</v>
      </c>
      <c r="F117" s="60">
        <v>-1071692</v>
      </c>
      <c r="G117" s="99">
        <v>0.1</v>
      </c>
      <c r="H117" s="60">
        <v>-107169</v>
      </c>
      <c r="I117" s="60">
        <v>-1178861</v>
      </c>
    </row>
    <row r="118" spans="1:9" x14ac:dyDescent="0.25">
      <c r="A118">
        <v>1</v>
      </c>
      <c r="B118" s="58">
        <v>44936</v>
      </c>
      <c r="C118" s="59">
        <v>69</v>
      </c>
      <c r="D118" s="59" t="s">
        <v>799</v>
      </c>
      <c r="E118" s="59" t="s">
        <v>800</v>
      </c>
      <c r="F118" s="60">
        <v>-982852</v>
      </c>
      <c r="G118" s="99">
        <v>0.1</v>
      </c>
      <c r="H118" s="60">
        <v>-46557</v>
      </c>
      <c r="I118" s="60">
        <v>-1029409</v>
      </c>
    </row>
    <row r="119" spans="1:9" x14ac:dyDescent="0.25">
      <c r="A119">
        <v>1</v>
      </c>
      <c r="B119" s="58">
        <v>44938</v>
      </c>
      <c r="C119" s="59">
        <v>113</v>
      </c>
      <c r="D119" s="59" t="s">
        <v>799</v>
      </c>
      <c r="E119" s="59" t="s">
        <v>1039</v>
      </c>
      <c r="F119" s="60">
        <v>-661533</v>
      </c>
      <c r="G119" s="99">
        <v>0.1</v>
      </c>
      <c r="H119" s="60">
        <v>-27493</v>
      </c>
      <c r="I119" s="60">
        <v>-689026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AC4FA-B652-48DF-B887-1CD5F6705EC8}">
  <dimension ref="A1:F7"/>
  <sheetViews>
    <sheetView tabSelected="1" workbookViewId="0">
      <selection activeCell="D4" sqref="D4"/>
    </sheetView>
  </sheetViews>
  <sheetFormatPr defaultRowHeight="15" x14ac:dyDescent="0.25"/>
  <cols>
    <col min="1" max="1" width="30.42578125" customWidth="1"/>
    <col min="2" max="2" width="13.5703125" customWidth="1"/>
    <col min="4" max="4" width="14.140625" customWidth="1"/>
    <col min="5" max="5" width="15.42578125" customWidth="1"/>
    <col min="6" max="6" width="19.7109375" customWidth="1"/>
  </cols>
  <sheetData>
    <row r="1" spans="1:6" s="172" customFormat="1" ht="22.5" customHeight="1" x14ac:dyDescent="0.25">
      <c r="A1" s="173" t="s">
        <v>810</v>
      </c>
      <c r="B1" s="173" t="s">
        <v>1063</v>
      </c>
      <c r="C1" s="173" t="s">
        <v>1062</v>
      </c>
      <c r="D1" s="173" t="s">
        <v>1066</v>
      </c>
      <c r="E1" s="173" t="s">
        <v>1064</v>
      </c>
      <c r="F1" s="173" t="s">
        <v>1065</v>
      </c>
    </row>
    <row r="2" spans="1:6" x14ac:dyDescent="0.25">
      <c r="A2" s="168" t="s">
        <v>1060</v>
      </c>
      <c r="B2" s="169">
        <v>289555308</v>
      </c>
      <c r="C2" s="170">
        <v>0.03</v>
      </c>
      <c r="D2" s="169">
        <f>+B2*C2</f>
        <v>8686659.2400000002</v>
      </c>
      <c r="E2" s="169">
        <f>+D2*0.08</f>
        <v>694932.73920000007</v>
      </c>
      <c r="F2" s="171">
        <f>+E2+D2</f>
        <v>9381591.9791999999</v>
      </c>
    </row>
    <row r="3" spans="1:6" x14ac:dyDescent="0.25">
      <c r="A3" s="168" t="s">
        <v>1061</v>
      </c>
      <c r="B3" s="169">
        <v>289555308</v>
      </c>
      <c r="C3" s="170">
        <v>0.01</v>
      </c>
      <c r="D3" s="169">
        <f>+B3*C3</f>
        <v>2895553.08</v>
      </c>
      <c r="E3" s="169">
        <f>+D3*0.08</f>
        <v>231644.2464</v>
      </c>
      <c r="F3" s="171">
        <f>+E3+D3</f>
        <v>3127197.3264000001</v>
      </c>
    </row>
    <row r="4" spans="1:6" x14ac:dyDescent="0.25">
      <c r="A4" s="177" t="s">
        <v>1069</v>
      </c>
      <c r="B4" s="179">
        <v>176531963</v>
      </c>
      <c r="C4" s="178">
        <v>5.0000000000000001E-3</v>
      </c>
      <c r="D4" s="179">
        <f>+B4*C4</f>
        <v>882659.81500000006</v>
      </c>
      <c r="E4" s="179"/>
      <c r="F4" s="180">
        <f>+E4+D4</f>
        <v>882659.81500000006</v>
      </c>
    </row>
    <row r="5" spans="1:6" x14ac:dyDescent="0.25">
      <c r="A5" s="181" t="s">
        <v>13</v>
      </c>
      <c r="B5" s="168"/>
      <c r="C5" s="168"/>
      <c r="D5" s="168"/>
      <c r="E5" s="168"/>
      <c r="F5" s="182">
        <f>+F3+F2+F4</f>
        <v>13391449.1206</v>
      </c>
    </row>
    <row r="7" spans="1:6" x14ac:dyDescent="0.25">
      <c r="F7" s="155">
        <f>+'BKHĐ chưa tt'!I3-Sheet3!F5</f>
        <v>111459749.8794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831AE-E7A1-4F50-883F-18E1486C9346}">
  <dimension ref="A1:O264"/>
  <sheetViews>
    <sheetView workbookViewId="0">
      <selection activeCell="K4" sqref="K4"/>
    </sheetView>
  </sheetViews>
  <sheetFormatPr defaultColWidth="9.140625" defaultRowHeight="15" outlineLevelRow="1" x14ac:dyDescent="0.25"/>
  <cols>
    <col min="1" max="1" width="2.7109375" customWidth="1"/>
    <col min="2" max="2" width="14.28515625" style="62" customWidth="1"/>
    <col min="3" max="4" width="11.42578125" customWidth="1"/>
    <col min="5" max="5" width="14.85546875" customWidth="1"/>
    <col min="6" max="6" width="17.140625" style="63" customWidth="1"/>
    <col min="7" max="7" width="11.42578125" customWidth="1"/>
    <col min="8" max="8" width="15.7109375" style="63" customWidth="1"/>
    <col min="9" max="9" width="14.7109375" style="63" customWidth="1"/>
    <col min="10" max="10" width="14.85546875" customWidth="1"/>
    <col min="11" max="11" width="15.28515625" customWidth="1"/>
    <col min="12" max="12" width="14.7109375" customWidth="1"/>
    <col min="13" max="13" width="13" customWidth="1"/>
    <col min="14" max="14" width="13.5703125" customWidth="1"/>
    <col min="15" max="15" width="11.28515625" bestFit="1" customWidth="1"/>
    <col min="16" max="16" width="13.28515625" bestFit="1" customWidth="1"/>
  </cols>
  <sheetData>
    <row r="1" spans="1:12" ht="18.75" x14ac:dyDescent="0.3">
      <c r="A1" s="119" t="s">
        <v>332</v>
      </c>
      <c r="B1" s="119"/>
      <c r="C1" s="119"/>
      <c r="D1" s="119"/>
      <c r="E1" s="119"/>
      <c r="F1" s="119"/>
      <c r="G1" s="119"/>
      <c r="H1" s="119"/>
      <c r="I1" s="119"/>
    </row>
    <row r="2" spans="1:12" x14ac:dyDescent="0.25">
      <c r="A2" s="120" t="s">
        <v>333</v>
      </c>
      <c r="B2" s="120"/>
      <c r="C2" s="120"/>
      <c r="D2" s="120"/>
      <c r="E2" s="120"/>
      <c r="F2" s="120"/>
      <c r="G2" s="120"/>
      <c r="H2" s="120"/>
      <c r="I2" s="120"/>
    </row>
    <row r="3" spans="1:12" x14ac:dyDescent="0.25">
      <c r="A3" s="53"/>
      <c r="B3" s="53"/>
      <c r="C3" s="53"/>
      <c r="D3" s="53"/>
      <c r="E3" s="53"/>
      <c r="F3" s="54">
        <f>+SUBTOTAL(9,F5:F264)</f>
        <v>289555307.74074072</v>
      </c>
      <c r="G3" s="54">
        <f t="shared" ref="G3:K3" si="0">+SUBTOTAL(9,G5:G264)</f>
        <v>0.46000000000000008</v>
      </c>
      <c r="H3" s="54">
        <f t="shared" si="0"/>
        <v>23433388.859259259</v>
      </c>
      <c r="I3" s="54">
        <f t="shared" si="0"/>
        <v>315505708</v>
      </c>
      <c r="J3" s="54"/>
      <c r="K3" s="54" t="e">
        <f t="shared" si="0"/>
        <v>#N/A</v>
      </c>
    </row>
    <row r="4" spans="1:12" ht="24.75" customHeight="1" x14ac:dyDescent="0.25">
      <c r="B4" s="55" t="s">
        <v>334</v>
      </c>
      <c r="C4" s="56" t="s">
        <v>335</v>
      </c>
      <c r="D4" s="56" t="s">
        <v>336</v>
      </c>
      <c r="E4" s="56" t="s">
        <v>7</v>
      </c>
      <c r="F4" s="57" t="s">
        <v>337</v>
      </c>
      <c r="G4" s="56" t="s">
        <v>338</v>
      </c>
      <c r="H4" s="57" t="s">
        <v>339</v>
      </c>
      <c r="I4" s="57" t="s">
        <v>13</v>
      </c>
    </row>
    <row r="5" spans="1:12" outlineLevel="1" x14ac:dyDescent="0.25">
      <c r="A5">
        <f>+MONTH(B5)</f>
        <v>4</v>
      </c>
      <c r="B5" s="58">
        <v>44656</v>
      </c>
      <c r="C5" s="59" t="s">
        <v>340</v>
      </c>
      <c r="D5" s="59" t="s">
        <v>341</v>
      </c>
      <c r="E5" s="59" t="s">
        <v>342</v>
      </c>
      <c r="F5" s="60">
        <v>3443256</v>
      </c>
      <c r="G5" s="61" t="s">
        <v>343</v>
      </c>
      <c r="H5" s="60">
        <v>275460</v>
      </c>
      <c r="I5" s="60">
        <f t="shared" ref="I5:I67" si="1">+F5+H5</f>
        <v>3718716</v>
      </c>
      <c r="J5">
        <f>+C5*1</f>
        <v>5437</v>
      </c>
      <c r="K5" t="e">
        <f>+VLOOKUP(J5,'TH thanh toán'!E$7:I$154,5,0)</f>
        <v>#N/A</v>
      </c>
      <c r="L5" s="63" t="e">
        <f>+K5-I5</f>
        <v>#N/A</v>
      </c>
    </row>
    <row r="6" spans="1:12" outlineLevel="1" x14ac:dyDescent="0.25">
      <c r="A6">
        <f t="shared" ref="A6:A68" si="2">+MONTH(B6)</f>
        <v>4</v>
      </c>
      <c r="B6" s="58">
        <v>44656</v>
      </c>
      <c r="C6" s="59" t="s">
        <v>344</v>
      </c>
      <c r="D6" s="59" t="s">
        <v>341</v>
      </c>
      <c r="E6" s="59" t="s">
        <v>345</v>
      </c>
      <c r="F6" s="60">
        <v>3443256</v>
      </c>
      <c r="G6" s="61" t="s">
        <v>343</v>
      </c>
      <c r="H6" s="60">
        <v>275460</v>
      </c>
      <c r="I6" s="60">
        <f t="shared" si="1"/>
        <v>3718716</v>
      </c>
      <c r="J6">
        <f t="shared" ref="J6:J68" si="3">+C6*1</f>
        <v>5438</v>
      </c>
      <c r="K6" t="e">
        <f>+VLOOKUP(J6,'TH thanh toán'!E$7:I$154,5,0)</f>
        <v>#N/A</v>
      </c>
      <c r="L6" s="63" t="e">
        <f t="shared" ref="L6:L68" si="4">+K6-I6</f>
        <v>#N/A</v>
      </c>
    </row>
    <row r="7" spans="1:12" outlineLevel="1" x14ac:dyDescent="0.25">
      <c r="A7">
        <f t="shared" si="2"/>
        <v>4</v>
      </c>
      <c r="B7" s="58">
        <v>44656</v>
      </c>
      <c r="C7" s="59" t="s">
        <v>346</v>
      </c>
      <c r="D7" s="59" t="s">
        <v>341</v>
      </c>
      <c r="E7" s="59" t="s">
        <v>347</v>
      </c>
      <c r="F7" s="60">
        <v>3443256</v>
      </c>
      <c r="G7" s="61" t="s">
        <v>343</v>
      </c>
      <c r="H7" s="60">
        <v>275460</v>
      </c>
      <c r="I7" s="60">
        <f t="shared" si="1"/>
        <v>3718716</v>
      </c>
      <c r="J7">
        <f t="shared" si="3"/>
        <v>5558</v>
      </c>
      <c r="K7" t="e">
        <f>+VLOOKUP(J7,'TH thanh toán'!E$7:I$154,5,0)</f>
        <v>#N/A</v>
      </c>
      <c r="L7" s="63" t="e">
        <f t="shared" si="4"/>
        <v>#N/A</v>
      </c>
    </row>
    <row r="8" spans="1:12" outlineLevel="1" x14ac:dyDescent="0.25">
      <c r="A8">
        <f t="shared" si="2"/>
        <v>4</v>
      </c>
      <c r="B8" s="58">
        <v>44660</v>
      </c>
      <c r="C8" s="59" t="s">
        <v>348</v>
      </c>
      <c r="D8" s="59" t="s">
        <v>341</v>
      </c>
      <c r="E8" s="59" t="s">
        <v>349</v>
      </c>
      <c r="F8" s="60">
        <v>1055050</v>
      </c>
      <c r="G8" s="61" t="s">
        <v>343</v>
      </c>
      <c r="H8" s="60">
        <v>84404</v>
      </c>
      <c r="I8" s="60">
        <f t="shared" si="1"/>
        <v>1139454</v>
      </c>
      <c r="J8">
        <f t="shared" si="3"/>
        <v>6205</v>
      </c>
      <c r="K8" t="e">
        <f>+VLOOKUP(J8,'TH thanh toán'!E$7:I$154,5,0)</f>
        <v>#N/A</v>
      </c>
      <c r="L8" s="63" t="e">
        <f t="shared" si="4"/>
        <v>#N/A</v>
      </c>
    </row>
    <row r="9" spans="1:12" outlineLevel="1" x14ac:dyDescent="0.25">
      <c r="A9">
        <f t="shared" si="2"/>
        <v>4</v>
      </c>
      <c r="B9" s="58">
        <v>44665</v>
      </c>
      <c r="C9" s="59" t="s">
        <v>350</v>
      </c>
      <c r="D9" s="59" t="s">
        <v>341</v>
      </c>
      <c r="E9" s="59" t="s">
        <v>351</v>
      </c>
      <c r="F9" s="60">
        <v>2446098</v>
      </c>
      <c r="G9" s="61" t="s">
        <v>343</v>
      </c>
      <c r="H9" s="60">
        <v>195688</v>
      </c>
      <c r="I9" s="60">
        <f t="shared" si="1"/>
        <v>2641786</v>
      </c>
      <c r="J9">
        <f t="shared" si="3"/>
        <v>7306</v>
      </c>
      <c r="K9" t="e">
        <f>+VLOOKUP(J9,'TH thanh toán'!E$7:I$154,5,0)</f>
        <v>#N/A</v>
      </c>
      <c r="L9" s="63" t="e">
        <f t="shared" si="4"/>
        <v>#N/A</v>
      </c>
    </row>
    <row r="10" spans="1:12" outlineLevel="1" x14ac:dyDescent="0.25">
      <c r="A10">
        <f t="shared" si="2"/>
        <v>4</v>
      </c>
      <c r="B10" s="58">
        <v>44665</v>
      </c>
      <c r="C10" s="59" t="s">
        <v>352</v>
      </c>
      <c r="D10" s="59" t="s">
        <v>341</v>
      </c>
      <c r="E10" s="59" t="s">
        <v>353</v>
      </c>
      <c r="F10" s="60">
        <v>2446098</v>
      </c>
      <c r="G10" s="61" t="s">
        <v>343</v>
      </c>
      <c r="H10" s="60">
        <v>195688</v>
      </c>
      <c r="I10" s="60">
        <f t="shared" si="1"/>
        <v>2641786</v>
      </c>
      <c r="J10">
        <f t="shared" si="3"/>
        <v>7437</v>
      </c>
      <c r="K10">
        <f>+VLOOKUP(J10,'TH thanh toán'!E$7:I$154,5,0)</f>
        <v>2641786</v>
      </c>
      <c r="L10" s="63">
        <f t="shared" si="4"/>
        <v>0</v>
      </c>
    </row>
    <row r="11" spans="1:12" outlineLevel="1" x14ac:dyDescent="0.25">
      <c r="A11">
        <f t="shared" si="2"/>
        <v>4</v>
      </c>
      <c r="B11" s="58">
        <v>44665</v>
      </c>
      <c r="C11" s="59" t="s">
        <v>354</v>
      </c>
      <c r="D11" s="59" t="s">
        <v>341</v>
      </c>
      <c r="E11" s="59" t="s">
        <v>355</v>
      </c>
      <c r="F11" s="60">
        <v>2446098</v>
      </c>
      <c r="G11" s="61" t="s">
        <v>343</v>
      </c>
      <c r="H11" s="60">
        <v>195688</v>
      </c>
      <c r="I11" s="60">
        <f t="shared" si="1"/>
        <v>2641786</v>
      </c>
      <c r="J11">
        <f t="shared" si="3"/>
        <v>7443</v>
      </c>
      <c r="K11" t="e">
        <f>+VLOOKUP(J11,'TH thanh toán'!E$7:I$154,5,0)</f>
        <v>#N/A</v>
      </c>
      <c r="L11" s="63" t="e">
        <f t="shared" si="4"/>
        <v>#N/A</v>
      </c>
    </row>
    <row r="12" spans="1:12" outlineLevel="1" x14ac:dyDescent="0.25">
      <c r="A12">
        <f t="shared" si="2"/>
        <v>4</v>
      </c>
      <c r="B12" s="58">
        <v>44669</v>
      </c>
      <c r="C12" s="59" t="s">
        <v>356</v>
      </c>
      <c r="D12" s="59" t="s">
        <v>341</v>
      </c>
      <c r="E12" s="59" t="s">
        <v>357</v>
      </c>
      <c r="F12" s="60">
        <v>3261464</v>
      </c>
      <c r="G12" s="61" t="s">
        <v>343</v>
      </c>
      <c r="H12" s="60">
        <v>260916</v>
      </c>
      <c r="I12" s="60">
        <f t="shared" si="1"/>
        <v>3522380</v>
      </c>
      <c r="J12">
        <f t="shared" si="3"/>
        <v>8127</v>
      </c>
      <c r="K12">
        <f>+VLOOKUP(J12,'TH thanh toán'!E$7:I$154,5,0)</f>
        <v>3522380</v>
      </c>
      <c r="L12" s="63">
        <f t="shared" si="4"/>
        <v>0</v>
      </c>
    </row>
    <row r="13" spans="1:12" outlineLevel="1" x14ac:dyDescent="0.25">
      <c r="A13">
        <f t="shared" si="2"/>
        <v>4</v>
      </c>
      <c r="B13" s="58">
        <v>44669</v>
      </c>
      <c r="C13" s="59" t="s">
        <v>358</v>
      </c>
      <c r="D13" s="59" t="s">
        <v>341</v>
      </c>
      <c r="E13" s="59" t="s">
        <v>359</v>
      </c>
      <c r="F13" s="60">
        <v>3261464</v>
      </c>
      <c r="G13" s="61" t="s">
        <v>343</v>
      </c>
      <c r="H13" s="60">
        <v>260917</v>
      </c>
      <c r="I13" s="60">
        <f t="shared" si="1"/>
        <v>3522381</v>
      </c>
      <c r="J13">
        <f t="shared" si="3"/>
        <v>8128</v>
      </c>
      <c r="K13">
        <f>+VLOOKUP(J13,'TH thanh toán'!E$7:I$154,5,0)</f>
        <v>3522381</v>
      </c>
      <c r="L13" s="63">
        <f t="shared" si="4"/>
        <v>0</v>
      </c>
    </row>
    <row r="14" spans="1:12" outlineLevel="1" x14ac:dyDescent="0.25">
      <c r="A14">
        <f t="shared" si="2"/>
        <v>4</v>
      </c>
      <c r="B14" s="58">
        <v>44680</v>
      </c>
      <c r="C14" s="59" t="s">
        <v>360</v>
      </c>
      <c r="D14" s="59" t="s">
        <v>341</v>
      </c>
      <c r="E14" s="59" t="s">
        <v>361</v>
      </c>
      <c r="F14" s="60">
        <v>3182804</v>
      </c>
      <c r="G14" s="61" t="s">
        <v>343</v>
      </c>
      <c r="H14" s="60">
        <v>254624</v>
      </c>
      <c r="I14" s="60">
        <f t="shared" si="1"/>
        <v>3437428</v>
      </c>
      <c r="J14">
        <f t="shared" si="3"/>
        <v>10533</v>
      </c>
      <c r="K14" t="e">
        <f>+VLOOKUP(J14,'TH thanh toán'!E$7:I$154,5,0)</f>
        <v>#N/A</v>
      </c>
      <c r="L14" s="63" t="e">
        <f t="shared" si="4"/>
        <v>#N/A</v>
      </c>
    </row>
    <row r="15" spans="1:12" outlineLevel="1" x14ac:dyDescent="0.25">
      <c r="A15">
        <f t="shared" si="2"/>
        <v>5</v>
      </c>
      <c r="B15" s="58">
        <v>44684</v>
      </c>
      <c r="C15" s="59" t="s">
        <v>362</v>
      </c>
      <c r="D15" s="59" t="s">
        <v>341</v>
      </c>
      <c r="E15" s="59" t="s">
        <v>363</v>
      </c>
      <c r="F15" s="60">
        <v>1842342</v>
      </c>
      <c r="G15" s="61" t="s">
        <v>343</v>
      </c>
      <c r="H15" s="60">
        <v>147387</v>
      </c>
      <c r="I15" s="60">
        <f t="shared" si="1"/>
        <v>1989729</v>
      </c>
      <c r="J15">
        <f t="shared" si="3"/>
        <v>10979</v>
      </c>
      <c r="K15">
        <f>+VLOOKUP(J15,'TH thanh toán'!E$7:I$154,5,0)</f>
        <v>1989729</v>
      </c>
      <c r="L15" s="63">
        <f t="shared" si="4"/>
        <v>0</v>
      </c>
    </row>
    <row r="16" spans="1:12" outlineLevel="1" x14ac:dyDescent="0.25">
      <c r="A16">
        <f t="shared" si="2"/>
        <v>5</v>
      </c>
      <c r="B16" s="58">
        <v>44684</v>
      </c>
      <c r="C16" s="59" t="s">
        <v>364</v>
      </c>
      <c r="D16" s="59" t="s">
        <v>341</v>
      </c>
      <c r="E16" s="59" t="s">
        <v>365</v>
      </c>
      <c r="F16" s="60">
        <v>1842342</v>
      </c>
      <c r="G16" s="61" t="s">
        <v>343</v>
      </c>
      <c r="H16" s="60">
        <v>147387</v>
      </c>
      <c r="I16" s="60">
        <f t="shared" si="1"/>
        <v>1989729</v>
      </c>
      <c r="J16">
        <f t="shared" si="3"/>
        <v>10982</v>
      </c>
      <c r="K16" t="e">
        <f>+VLOOKUP(J16,'TH thanh toán'!E$7:I$154,5,0)</f>
        <v>#N/A</v>
      </c>
      <c r="L16" s="63" t="e">
        <f t="shared" si="4"/>
        <v>#N/A</v>
      </c>
    </row>
    <row r="17" spans="1:12" outlineLevel="1" x14ac:dyDescent="0.25">
      <c r="A17">
        <f t="shared" si="2"/>
        <v>5</v>
      </c>
      <c r="B17" s="58">
        <v>44684</v>
      </c>
      <c r="C17" s="59" t="s">
        <v>366</v>
      </c>
      <c r="D17" s="59" t="s">
        <v>341</v>
      </c>
      <c r="E17" s="59" t="s">
        <v>367</v>
      </c>
      <c r="F17" s="60">
        <v>1842342</v>
      </c>
      <c r="G17" s="61" t="s">
        <v>343</v>
      </c>
      <c r="H17" s="60">
        <v>147387</v>
      </c>
      <c r="I17" s="60">
        <f t="shared" si="1"/>
        <v>1989729</v>
      </c>
      <c r="J17">
        <f t="shared" si="3"/>
        <v>10986</v>
      </c>
      <c r="K17" t="e">
        <f>+VLOOKUP(J17,'TH thanh toán'!E$7:I$154,5,0)</f>
        <v>#N/A</v>
      </c>
      <c r="L17" s="63" t="e">
        <f t="shared" si="4"/>
        <v>#N/A</v>
      </c>
    </row>
    <row r="18" spans="1:12" outlineLevel="1" x14ac:dyDescent="0.25">
      <c r="A18">
        <f t="shared" si="2"/>
        <v>5</v>
      </c>
      <c r="B18" s="58">
        <v>44684</v>
      </c>
      <c r="C18" s="59" t="s">
        <v>368</v>
      </c>
      <c r="D18" s="59" t="s">
        <v>341</v>
      </c>
      <c r="E18" s="59" t="s">
        <v>369</v>
      </c>
      <c r="F18" s="60">
        <v>1842342</v>
      </c>
      <c r="G18" s="61" t="s">
        <v>343</v>
      </c>
      <c r="H18" s="60">
        <v>147387</v>
      </c>
      <c r="I18" s="60">
        <f t="shared" si="1"/>
        <v>1989729</v>
      </c>
      <c r="J18">
        <f t="shared" si="3"/>
        <v>10999</v>
      </c>
      <c r="K18" t="e">
        <f>+VLOOKUP(J18,'TH thanh toán'!E$7:I$154,5,0)</f>
        <v>#N/A</v>
      </c>
      <c r="L18" s="63" t="e">
        <f t="shared" si="4"/>
        <v>#N/A</v>
      </c>
    </row>
    <row r="19" spans="1:12" outlineLevel="1" x14ac:dyDescent="0.25">
      <c r="A19">
        <f t="shared" si="2"/>
        <v>5</v>
      </c>
      <c r="B19" s="58">
        <v>44684</v>
      </c>
      <c r="C19" s="59" t="s">
        <v>370</v>
      </c>
      <c r="D19" s="59" t="s">
        <v>341</v>
      </c>
      <c r="E19" s="59" t="s">
        <v>371</v>
      </c>
      <c r="F19" s="60">
        <v>1842342</v>
      </c>
      <c r="G19" s="61" t="s">
        <v>343</v>
      </c>
      <c r="H19" s="60">
        <v>147387</v>
      </c>
      <c r="I19" s="60">
        <f t="shared" si="1"/>
        <v>1989729</v>
      </c>
      <c r="J19">
        <f t="shared" si="3"/>
        <v>11004</v>
      </c>
      <c r="K19">
        <f>+VLOOKUP(J19,'TH thanh toán'!E$7:I$154,5,0)</f>
        <v>1989729</v>
      </c>
      <c r="L19" s="63">
        <f t="shared" si="4"/>
        <v>0</v>
      </c>
    </row>
    <row r="20" spans="1:12" outlineLevel="1" x14ac:dyDescent="0.25">
      <c r="A20">
        <f t="shared" si="2"/>
        <v>5</v>
      </c>
      <c r="B20" s="58">
        <v>44684</v>
      </c>
      <c r="C20" s="59" t="s">
        <v>372</v>
      </c>
      <c r="D20" s="59" t="s">
        <v>341</v>
      </c>
      <c r="E20" s="59" t="s">
        <v>373</v>
      </c>
      <c r="F20" s="60">
        <v>1842342</v>
      </c>
      <c r="G20" s="61" t="s">
        <v>343</v>
      </c>
      <c r="H20" s="60">
        <v>147387</v>
      </c>
      <c r="I20" s="60">
        <f t="shared" si="1"/>
        <v>1989729</v>
      </c>
      <c r="J20">
        <f t="shared" si="3"/>
        <v>11005</v>
      </c>
      <c r="K20" t="e">
        <f>+VLOOKUP(J20,'TH thanh toán'!E$7:I$154,5,0)</f>
        <v>#N/A</v>
      </c>
      <c r="L20" s="63" t="e">
        <f t="shared" si="4"/>
        <v>#N/A</v>
      </c>
    </row>
    <row r="21" spans="1:12" outlineLevel="1" x14ac:dyDescent="0.25">
      <c r="A21">
        <f t="shared" si="2"/>
        <v>5</v>
      </c>
      <c r="B21" s="58">
        <v>44684</v>
      </c>
      <c r="C21" s="59" t="s">
        <v>374</v>
      </c>
      <c r="D21" s="59" t="s">
        <v>341</v>
      </c>
      <c r="E21" s="59" t="s">
        <v>375</v>
      </c>
      <c r="F21" s="60">
        <v>1842342</v>
      </c>
      <c r="G21" s="61" t="s">
        <v>343</v>
      </c>
      <c r="H21" s="60">
        <v>147387</v>
      </c>
      <c r="I21" s="60">
        <f t="shared" si="1"/>
        <v>1989729</v>
      </c>
      <c r="J21">
        <f t="shared" si="3"/>
        <v>11006</v>
      </c>
      <c r="K21">
        <f>+VLOOKUP(J21,'TH thanh toán'!E$7:I$154,5,0)</f>
        <v>1989729</v>
      </c>
      <c r="L21" s="63">
        <f t="shared" si="4"/>
        <v>0</v>
      </c>
    </row>
    <row r="22" spans="1:12" outlineLevel="1" x14ac:dyDescent="0.25">
      <c r="A22">
        <f t="shared" si="2"/>
        <v>5</v>
      </c>
      <c r="B22" s="58">
        <v>44684</v>
      </c>
      <c r="C22" s="59" t="s">
        <v>376</v>
      </c>
      <c r="D22" s="59" t="s">
        <v>341</v>
      </c>
      <c r="E22" s="59" t="s">
        <v>377</v>
      </c>
      <c r="F22" s="60">
        <v>1842342</v>
      </c>
      <c r="G22" s="61" t="s">
        <v>343</v>
      </c>
      <c r="H22" s="60">
        <v>147387</v>
      </c>
      <c r="I22" s="60">
        <f t="shared" si="1"/>
        <v>1989729</v>
      </c>
      <c r="J22">
        <f t="shared" si="3"/>
        <v>11007</v>
      </c>
      <c r="K22" t="e">
        <f>+VLOOKUP(J22,'TH thanh toán'!E$7:I$154,5,0)</f>
        <v>#N/A</v>
      </c>
      <c r="L22" s="63" t="e">
        <f t="shared" si="4"/>
        <v>#N/A</v>
      </c>
    </row>
    <row r="23" spans="1:12" outlineLevel="1" x14ac:dyDescent="0.25">
      <c r="A23">
        <f t="shared" si="2"/>
        <v>5</v>
      </c>
      <c r="B23" s="58">
        <v>44688</v>
      </c>
      <c r="C23" s="59" t="s">
        <v>378</v>
      </c>
      <c r="D23" s="59" t="s">
        <v>341</v>
      </c>
      <c r="E23" s="59" t="s">
        <v>379</v>
      </c>
      <c r="F23" s="60">
        <v>6682000</v>
      </c>
      <c r="G23" s="61" t="s">
        <v>343</v>
      </c>
      <c r="H23" s="60">
        <v>534560</v>
      </c>
      <c r="I23" s="60">
        <f t="shared" si="1"/>
        <v>7216560</v>
      </c>
      <c r="J23">
        <f t="shared" si="3"/>
        <v>11659</v>
      </c>
      <c r="K23">
        <f>+VLOOKUP(J23,'TH thanh toán'!E$7:I$154,5,0)</f>
        <v>7216560</v>
      </c>
      <c r="L23" s="63">
        <f t="shared" si="4"/>
        <v>0</v>
      </c>
    </row>
    <row r="24" spans="1:12" outlineLevel="1" x14ac:dyDescent="0.25">
      <c r="A24">
        <f t="shared" si="2"/>
        <v>5</v>
      </c>
      <c r="B24" s="58">
        <v>44688</v>
      </c>
      <c r="C24" s="59" t="s">
        <v>380</v>
      </c>
      <c r="D24" s="59" t="s">
        <v>341</v>
      </c>
      <c r="E24" s="59" t="s">
        <v>381</v>
      </c>
      <c r="F24" s="60">
        <v>3390554</v>
      </c>
      <c r="G24" s="61" t="s">
        <v>343</v>
      </c>
      <c r="H24" s="60">
        <v>271244</v>
      </c>
      <c r="I24" s="60">
        <f t="shared" si="1"/>
        <v>3661798</v>
      </c>
      <c r="J24">
        <f t="shared" si="3"/>
        <v>11688</v>
      </c>
      <c r="K24" t="e">
        <f>+VLOOKUP(J24,'TH thanh toán'!E$7:I$154,5,0)</f>
        <v>#N/A</v>
      </c>
      <c r="L24" s="63" t="e">
        <f t="shared" si="4"/>
        <v>#N/A</v>
      </c>
    </row>
    <row r="25" spans="1:12" outlineLevel="1" x14ac:dyDescent="0.25">
      <c r="A25">
        <f t="shared" si="2"/>
        <v>5</v>
      </c>
      <c r="B25" s="58">
        <v>44690</v>
      </c>
      <c r="C25" s="59" t="s">
        <v>382</v>
      </c>
      <c r="D25" s="59" t="s">
        <v>341</v>
      </c>
      <c r="E25" s="59" t="s">
        <v>383</v>
      </c>
      <c r="F25" s="60">
        <v>2438875</v>
      </c>
      <c r="G25" s="61" t="s">
        <v>343</v>
      </c>
      <c r="H25" s="60">
        <v>195110</v>
      </c>
      <c r="I25" s="60">
        <f t="shared" si="1"/>
        <v>2633985</v>
      </c>
      <c r="J25">
        <f t="shared" si="3"/>
        <v>11949</v>
      </c>
      <c r="K25">
        <f>+VLOOKUP(J25,'TH thanh toán'!E$7:I$154,5,0)</f>
        <v>2633985</v>
      </c>
      <c r="L25" s="63">
        <f t="shared" si="4"/>
        <v>0</v>
      </c>
    </row>
    <row r="26" spans="1:12" outlineLevel="1" x14ac:dyDescent="0.25">
      <c r="A26">
        <f t="shared" si="2"/>
        <v>5</v>
      </c>
      <c r="B26" s="58">
        <v>44691</v>
      </c>
      <c r="C26" s="59" t="s">
        <v>384</v>
      </c>
      <c r="D26" s="59" t="s">
        <v>341</v>
      </c>
      <c r="E26" s="59" t="s">
        <v>385</v>
      </c>
      <c r="F26" s="60">
        <v>1217515</v>
      </c>
      <c r="G26" s="61" t="s">
        <v>343</v>
      </c>
      <c r="H26" s="60">
        <v>97401</v>
      </c>
      <c r="I26" s="60">
        <f t="shared" si="1"/>
        <v>1314916</v>
      </c>
      <c r="J26">
        <f t="shared" si="3"/>
        <v>12136</v>
      </c>
      <c r="K26" t="e">
        <f>+VLOOKUP(J26,'TH thanh toán'!E$7:I$154,5,0)</f>
        <v>#N/A</v>
      </c>
      <c r="L26" s="63" t="e">
        <f t="shared" si="4"/>
        <v>#N/A</v>
      </c>
    </row>
    <row r="27" spans="1:12" outlineLevel="1" x14ac:dyDescent="0.25">
      <c r="A27">
        <f t="shared" si="2"/>
        <v>5</v>
      </c>
      <c r="B27" s="58">
        <v>44692</v>
      </c>
      <c r="C27" s="59" t="s">
        <v>386</v>
      </c>
      <c r="D27" s="59" t="s">
        <v>341</v>
      </c>
      <c r="E27" s="59" t="s">
        <v>387</v>
      </c>
      <c r="F27" s="60">
        <v>2317585</v>
      </c>
      <c r="G27" s="61" t="s">
        <v>343</v>
      </c>
      <c r="H27" s="60">
        <v>185407</v>
      </c>
      <c r="I27" s="60">
        <f t="shared" si="1"/>
        <v>2502992</v>
      </c>
      <c r="J27">
        <f t="shared" si="3"/>
        <v>12396</v>
      </c>
      <c r="K27" t="e">
        <f>+VLOOKUP(J27,'TH thanh toán'!E$7:I$154,5,0)</f>
        <v>#N/A</v>
      </c>
      <c r="L27" s="63" t="e">
        <f t="shared" si="4"/>
        <v>#N/A</v>
      </c>
    </row>
    <row r="28" spans="1:12" outlineLevel="1" x14ac:dyDescent="0.25">
      <c r="A28">
        <f t="shared" si="2"/>
        <v>5</v>
      </c>
      <c r="B28" s="58">
        <v>44693</v>
      </c>
      <c r="C28" s="59" t="s">
        <v>388</v>
      </c>
      <c r="D28" s="59" t="s">
        <v>341</v>
      </c>
      <c r="E28" s="59" t="s">
        <v>389</v>
      </c>
      <c r="F28" s="60">
        <v>1114690</v>
      </c>
      <c r="G28" s="61" t="s">
        <v>343</v>
      </c>
      <c r="H28" s="60">
        <v>89175</v>
      </c>
      <c r="I28" s="60">
        <f t="shared" si="1"/>
        <v>1203865</v>
      </c>
      <c r="J28">
        <f t="shared" si="3"/>
        <v>12451</v>
      </c>
      <c r="K28">
        <f>+VLOOKUP(J28,'TH thanh toán'!E$7:I$154,5,0)</f>
        <v>1203865</v>
      </c>
      <c r="L28" s="63">
        <f t="shared" si="4"/>
        <v>0</v>
      </c>
    </row>
    <row r="29" spans="1:12" outlineLevel="1" x14ac:dyDescent="0.25">
      <c r="A29">
        <f t="shared" si="2"/>
        <v>5</v>
      </c>
      <c r="B29" s="58">
        <v>44697</v>
      </c>
      <c r="C29" s="59" t="s">
        <v>390</v>
      </c>
      <c r="D29" s="59" t="s">
        <v>341</v>
      </c>
      <c r="E29" s="59" t="s">
        <v>391</v>
      </c>
      <c r="F29" s="60">
        <v>1225115</v>
      </c>
      <c r="G29" s="61" t="s">
        <v>343</v>
      </c>
      <c r="H29" s="60">
        <v>98009</v>
      </c>
      <c r="I29" s="60">
        <f t="shared" si="1"/>
        <v>1323124</v>
      </c>
      <c r="J29">
        <f t="shared" si="3"/>
        <v>13110</v>
      </c>
      <c r="K29">
        <f>+VLOOKUP(J29,'TH thanh toán'!E$7:I$154,5,0)</f>
        <v>1323124</v>
      </c>
      <c r="L29" s="63">
        <f t="shared" si="4"/>
        <v>0</v>
      </c>
    </row>
    <row r="30" spans="1:12" outlineLevel="1" x14ac:dyDescent="0.25">
      <c r="A30">
        <f t="shared" si="2"/>
        <v>5</v>
      </c>
      <c r="B30" s="58">
        <v>44697</v>
      </c>
      <c r="C30" s="59" t="s">
        <v>392</v>
      </c>
      <c r="D30" s="59" t="s">
        <v>341</v>
      </c>
      <c r="E30" s="59" t="s">
        <v>393</v>
      </c>
      <c r="F30" s="60">
        <v>2229380</v>
      </c>
      <c r="G30" s="61" t="s">
        <v>343</v>
      </c>
      <c r="H30" s="60">
        <v>178350</v>
      </c>
      <c r="I30" s="60">
        <f t="shared" si="1"/>
        <v>2407730</v>
      </c>
      <c r="J30">
        <f t="shared" si="3"/>
        <v>13113</v>
      </c>
      <c r="K30">
        <f>+VLOOKUP(J30,'TH thanh toán'!E$7:I$154,5,0)</f>
        <v>2407730</v>
      </c>
      <c r="L30" s="63">
        <f t="shared" si="4"/>
        <v>0</v>
      </c>
    </row>
    <row r="31" spans="1:12" outlineLevel="1" x14ac:dyDescent="0.25">
      <c r="A31">
        <f t="shared" si="2"/>
        <v>5</v>
      </c>
      <c r="B31" s="58">
        <v>44697</v>
      </c>
      <c r="C31" s="59" t="s">
        <v>394</v>
      </c>
      <c r="D31" s="59" t="s">
        <v>341</v>
      </c>
      <c r="E31" s="59" t="s">
        <v>395</v>
      </c>
      <c r="F31" s="60">
        <v>2930815</v>
      </c>
      <c r="G31" s="61" t="s">
        <v>343</v>
      </c>
      <c r="H31" s="60">
        <v>234465</v>
      </c>
      <c r="I31" s="60">
        <f t="shared" si="1"/>
        <v>3165280</v>
      </c>
      <c r="J31">
        <f t="shared" si="3"/>
        <v>13115</v>
      </c>
      <c r="K31" t="e">
        <f>+VLOOKUP(J31,'TH thanh toán'!E$7:I$154,5,0)</f>
        <v>#N/A</v>
      </c>
      <c r="L31" s="63" t="e">
        <f t="shared" si="4"/>
        <v>#N/A</v>
      </c>
    </row>
    <row r="32" spans="1:12" outlineLevel="1" x14ac:dyDescent="0.25">
      <c r="A32">
        <f t="shared" si="2"/>
        <v>5</v>
      </c>
      <c r="B32" s="58">
        <v>44697</v>
      </c>
      <c r="C32" s="59" t="s">
        <v>396</v>
      </c>
      <c r="D32" s="59" t="s">
        <v>341</v>
      </c>
      <c r="E32" s="59" t="s">
        <v>397</v>
      </c>
      <c r="F32" s="60">
        <v>1114690</v>
      </c>
      <c r="G32" s="61" t="s">
        <v>343</v>
      </c>
      <c r="H32" s="60">
        <v>89175</v>
      </c>
      <c r="I32" s="60">
        <f t="shared" si="1"/>
        <v>1203865</v>
      </c>
      <c r="J32">
        <f t="shared" si="3"/>
        <v>13130</v>
      </c>
      <c r="K32">
        <f>+VLOOKUP(J32,'TH thanh toán'!E$7:I$154,5,0)</f>
        <v>1203865</v>
      </c>
      <c r="L32" s="63">
        <f t="shared" si="4"/>
        <v>0</v>
      </c>
    </row>
    <row r="33" spans="1:12" outlineLevel="1" x14ac:dyDescent="0.25">
      <c r="A33">
        <f t="shared" si="2"/>
        <v>5</v>
      </c>
      <c r="B33" s="58">
        <v>44700</v>
      </c>
      <c r="C33" s="59" t="s">
        <v>398</v>
      </c>
      <c r="D33" s="59" t="s">
        <v>341</v>
      </c>
      <c r="E33" s="59" t="s">
        <v>399</v>
      </c>
      <c r="F33" s="60">
        <v>811654</v>
      </c>
      <c r="G33" s="61" t="s">
        <v>343</v>
      </c>
      <c r="H33" s="60">
        <v>64932</v>
      </c>
      <c r="I33" s="60">
        <f t="shared" si="1"/>
        <v>876586</v>
      </c>
      <c r="J33">
        <f t="shared" si="3"/>
        <v>13430</v>
      </c>
      <c r="K33">
        <f>+VLOOKUP(J33,'TH thanh toán'!E$7:I$154,5,0)</f>
        <v>876586</v>
      </c>
      <c r="L33" s="63">
        <f t="shared" si="4"/>
        <v>0</v>
      </c>
    </row>
    <row r="34" spans="1:12" outlineLevel="1" x14ac:dyDescent="0.25">
      <c r="A34">
        <f t="shared" si="2"/>
        <v>5</v>
      </c>
      <c r="B34" s="58">
        <v>44700</v>
      </c>
      <c r="C34" s="59" t="s">
        <v>400</v>
      </c>
      <c r="D34" s="59" t="s">
        <v>341</v>
      </c>
      <c r="E34" s="59" t="s">
        <v>401</v>
      </c>
      <c r="F34" s="60">
        <v>811654</v>
      </c>
      <c r="G34" s="61" t="s">
        <v>343</v>
      </c>
      <c r="H34" s="60">
        <v>64932</v>
      </c>
      <c r="I34" s="60">
        <f t="shared" si="1"/>
        <v>876586</v>
      </c>
      <c r="J34">
        <f t="shared" si="3"/>
        <v>13433</v>
      </c>
      <c r="K34" t="e">
        <f>+VLOOKUP(J34,'TH thanh toán'!E$7:I$154,5,0)</f>
        <v>#N/A</v>
      </c>
      <c r="L34" s="63" t="e">
        <f t="shared" si="4"/>
        <v>#N/A</v>
      </c>
    </row>
    <row r="35" spans="1:12" outlineLevel="1" x14ac:dyDescent="0.25">
      <c r="A35">
        <f t="shared" si="2"/>
        <v>5</v>
      </c>
      <c r="B35" s="58">
        <v>44704</v>
      </c>
      <c r="C35" s="59" t="s">
        <v>402</v>
      </c>
      <c r="D35" s="59" t="s">
        <v>341</v>
      </c>
      <c r="E35" s="59" t="s">
        <v>403</v>
      </c>
      <c r="F35" s="60">
        <v>1225115</v>
      </c>
      <c r="G35" s="61" t="s">
        <v>343</v>
      </c>
      <c r="H35" s="60">
        <v>98009</v>
      </c>
      <c r="I35" s="60">
        <f t="shared" si="1"/>
        <v>1323124</v>
      </c>
      <c r="J35">
        <f t="shared" si="3"/>
        <v>13695</v>
      </c>
      <c r="K35">
        <f>+VLOOKUP(J35,'TH thanh toán'!E$7:I$154,5,0)</f>
        <v>1323124</v>
      </c>
      <c r="L35" s="63">
        <f t="shared" si="4"/>
        <v>0</v>
      </c>
    </row>
    <row r="36" spans="1:12" outlineLevel="1" x14ac:dyDescent="0.25">
      <c r="A36">
        <f t="shared" si="2"/>
        <v>5</v>
      </c>
      <c r="B36" s="58">
        <v>44704</v>
      </c>
      <c r="C36" s="59" t="s">
        <v>404</v>
      </c>
      <c r="D36" s="59" t="s">
        <v>341</v>
      </c>
      <c r="E36" s="59" t="s">
        <v>405</v>
      </c>
      <c r="F36" s="60">
        <v>1055050</v>
      </c>
      <c r="G36" s="61" t="s">
        <v>343</v>
      </c>
      <c r="H36" s="60">
        <v>84404</v>
      </c>
      <c r="I36" s="60">
        <f t="shared" si="1"/>
        <v>1139454</v>
      </c>
      <c r="J36">
        <f t="shared" si="3"/>
        <v>13722</v>
      </c>
      <c r="K36" t="e">
        <f>+VLOOKUP(J36,'TH thanh toán'!E$7:I$154,5,0)</f>
        <v>#N/A</v>
      </c>
      <c r="L36" s="63" t="e">
        <f t="shared" si="4"/>
        <v>#N/A</v>
      </c>
    </row>
    <row r="37" spans="1:12" outlineLevel="1" x14ac:dyDescent="0.25">
      <c r="A37">
        <f t="shared" si="2"/>
        <v>5</v>
      </c>
      <c r="B37" s="58">
        <v>44704</v>
      </c>
      <c r="C37" s="59" t="s">
        <v>406</v>
      </c>
      <c r="D37" s="59" t="s">
        <v>341</v>
      </c>
      <c r="E37" s="59" t="s">
        <v>407</v>
      </c>
      <c r="F37" s="60">
        <v>1353060</v>
      </c>
      <c r="G37" s="61" t="s">
        <v>343</v>
      </c>
      <c r="H37" s="60">
        <v>108245</v>
      </c>
      <c r="I37" s="60">
        <f t="shared" si="1"/>
        <v>1461305</v>
      </c>
      <c r="J37">
        <f t="shared" si="3"/>
        <v>13723</v>
      </c>
      <c r="K37">
        <f>+VLOOKUP(J37,'TH thanh toán'!E$7:I$154,5,0)</f>
        <v>1461305</v>
      </c>
      <c r="L37" s="63">
        <f t="shared" si="4"/>
        <v>0</v>
      </c>
    </row>
    <row r="38" spans="1:12" outlineLevel="1" x14ac:dyDescent="0.25">
      <c r="A38">
        <f t="shared" si="2"/>
        <v>5</v>
      </c>
      <c r="B38" s="58">
        <v>44704</v>
      </c>
      <c r="C38" s="59" t="s">
        <v>408</v>
      </c>
      <c r="D38" s="59" t="s">
        <v>341</v>
      </c>
      <c r="E38" s="59" t="s">
        <v>409</v>
      </c>
      <c r="F38" s="60">
        <v>1701855</v>
      </c>
      <c r="G38" s="61" t="s">
        <v>343</v>
      </c>
      <c r="H38" s="60">
        <v>136148</v>
      </c>
      <c r="I38" s="60">
        <f t="shared" si="1"/>
        <v>1838003</v>
      </c>
      <c r="J38">
        <f t="shared" si="3"/>
        <v>13724</v>
      </c>
      <c r="K38">
        <f>+VLOOKUP(J38,'TH thanh toán'!E$7:I$154,5,0)</f>
        <v>1838003</v>
      </c>
      <c r="L38" s="63">
        <f t="shared" si="4"/>
        <v>0</v>
      </c>
    </row>
    <row r="39" spans="1:12" outlineLevel="1" x14ac:dyDescent="0.25">
      <c r="A39">
        <f t="shared" si="2"/>
        <v>5</v>
      </c>
      <c r="B39" s="58">
        <v>44705</v>
      </c>
      <c r="C39" s="59" t="s">
        <v>410</v>
      </c>
      <c r="D39" s="59" t="s">
        <v>341</v>
      </c>
      <c r="E39" s="59" t="s">
        <v>411</v>
      </c>
      <c r="F39" s="60">
        <v>1868015</v>
      </c>
      <c r="G39" s="61" t="s">
        <v>343</v>
      </c>
      <c r="H39" s="60">
        <v>149441</v>
      </c>
      <c r="I39" s="60">
        <f t="shared" si="1"/>
        <v>2017456</v>
      </c>
      <c r="J39">
        <f t="shared" si="3"/>
        <v>13795</v>
      </c>
      <c r="K39">
        <f>+VLOOKUP(J39,'TH thanh toán'!E$7:I$154,5,0)</f>
        <v>2017456</v>
      </c>
      <c r="L39" s="63">
        <f t="shared" si="4"/>
        <v>0</v>
      </c>
    </row>
    <row r="40" spans="1:12" outlineLevel="1" x14ac:dyDescent="0.25">
      <c r="A40">
        <f t="shared" si="2"/>
        <v>5</v>
      </c>
      <c r="B40" s="58">
        <v>44706</v>
      </c>
      <c r="C40" s="59" t="s">
        <v>412</v>
      </c>
      <c r="D40" s="59" t="s">
        <v>341</v>
      </c>
      <c r="E40" s="59" t="s">
        <v>413</v>
      </c>
      <c r="F40" s="60">
        <v>2125150</v>
      </c>
      <c r="G40" s="61" t="s">
        <v>343</v>
      </c>
      <c r="H40" s="60">
        <v>170012</v>
      </c>
      <c r="I40" s="60">
        <f t="shared" si="1"/>
        <v>2295162</v>
      </c>
      <c r="J40">
        <f t="shared" si="3"/>
        <v>14119</v>
      </c>
      <c r="K40">
        <f>+VLOOKUP(J40,'TH thanh toán'!E$7:I$154,5,0)</f>
        <v>2295162</v>
      </c>
      <c r="L40" s="63">
        <f t="shared" si="4"/>
        <v>0</v>
      </c>
    </row>
    <row r="41" spans="1:12" outlineLevel="1" x14ac:dyDescent="0.25">
      <c r="A41">
        <f t="shared" si="2"/>
        <v>5</v>
      </c>
      <c r="B41" s="58">
        <v>44706</v>
      </c>
      <c r="C41" s="59" t="s">
        <v>414</v>
      </c>
      <c r="D41" s="59" t="s">
        <v>341</v>
      </c>
      <c r="E41" s="59" t="s">
        <v>415</v>
      </c>
      <c r="F41" s="60">
        <v>4599095</v>
      </c>
      <c r="G41" s="61" t="s">
        <v>343</v>
      </c>
      <c r="H41" s="60">
        <v>367928</v>
      </c>
      <c r="I41" s="60">
        <f t="shared" si="1"/>
        <v>4967023</v>
      </c>
      <c r="J41">
        <f t="shared" si="3"/>
        <v>14120</v>
      </c>
      <c r="K41" t="e">
        <f>+VLOOKUP(J41,'TH thanh toán'!E$7:I$154,5,0)</f>
        <v>#N/A</v>
      </c>
      <c r="L41" s="63" t="e">
        <f t="shared" si="4"/>
        <v>#N/A</v>
      </c>
    </row>
    <row r="42" spans="1:12" outlineLevel="1" x14ac:dyDescent="0.25">
      <c r="A42">
        <f t="shared" si="2"/>
        <v>5</v>
      </c>
      <c r="B42" s="58">
        <v>44707</v>
      </c>
      <c r="C42" s="59" t="s">
        <v>416</v>
      </c>
      <c r="D42" s="59" t="s">
        <v>341</v>
      </c>
      <c r="E42" s="59" t="s">
        <v>417</v>
      </c>
      <c r="F42" s="60">
        <v>1540735</v>
      </c>
      <c r="G42" s="61" t="s">
        <v>343</v>
      </c>
      <c r="H42" s="60">
        <v>123259</v>
      </c>
      <c r="I42" s="60">
        <f t="shared" si="1"/>
        <v>1663994</v>
      </c>
      <c r="J42">
        <f t="shared" si="3"/>
        <v>14421</v>
      </c>
      <c r="K42">
        <f>+VLOOKUP(J42,'TH thanh toán'!E$7:I$154,5,0)</f>
        <v>1663994</v>
      </c>
      <c r="L42" s="63">
        <f t="shared" si="4"/>
        <v>0</v>
      </c>
    </row>
    <row r="43" spans="1:12" outlineLevel="1" x14ac:dyDescent="0.25">
      <c r="A43">
        <f t="shared" si="2"/>
        <v>5</v>
      </c>
      <c r="B43" s="58">
        <v>44709</v>
      </c>
      <c r="C43" s="59" t="s">
        <v>418</v>
      </c>
      <c r="D43" s="59" t="s">
        <v>341</v>
      </c>
      <c r="E43" s="59" t="s">
        <v>419</v>
      </c>
      <c r="F43" s="60">
        <v>1114690</v>
      </c>
      <c r="G43" s="61" t="s">
        <v>343</v>
      </c>
      <c r="H43" s="60">
        <v>89175</v>
      </c>
      <c r="I43" s="60">
        <f t="shared" si="1"/>
        <v>1203865</v>
      </c>
      <c r="J43">
        <f t="shared" si="3"/>
        <v>14752</v>
      </c>
      <c r="K43">
        <f>+VLOOKUP(J43,'TH thanh toán'!E$7:I$154,5,0)</f>
        <v>1203865</v>
      </c>
      <c r="L43" s="63">
        <f t="shared" si="4"/>
        <v>0</v>
      </c>
    </row>
    <row r="44" spans="1:12" outlineLevel="1" x14ac:dyDescent="0.25">
      <c r="A44">
        <f t="shared" si="2"/>
        <v>5</v>
      </c>
      <c r="B44" s="58">
        <v>44711</v>
      </c>
      <c r="C44" s="59" t="s">
        <v>420</v>
      </c>
      <c r="D44" s="59" t="s">
        <v>341</v>
      </c>
      <c r="E44" s="59" t="s">
        <v>421</v>
      </c>
      <c r="F44" s="60">
        <v>2433310</v>
      </c>
      <c r="G44" s="61" t="s">
        <v>343</v>
      </c>
      <c r="H44" s="60">
        <v>194665</v>
      </c>
      <c r="I44" s="60">
        <f t="shared" si="1"/>
        <v>2627975</v>
      </c>
      <c r="J44">
        <f t="shared" si="3"/>
        <v>14779</v>
      </c>
      <c r="K44">
        <f>+VLOOKUP(J44,'TH thanh toán'!E$7:I$154,5,0)</f>
        <v>2627975</v>
      </c>
      <c r="L44" s="63">
        <f t="shared" si="4"/>
        <v>0</v>
      </c>
    </row>
    <row r="45" spans="1:12" outlineLevel="1" x14ac:dyDescent="0.25">
      <c r="A45">
        <f t="shared" si="2"/>
        <v>5</v>
      </c>
      <c r="B45" s="58">
        <v>44712</v>
      </c>
      <c r="C45" s="59" t="s">
        <v>422</v>
      </c>
      <c r="D45" s="59" t="s">
        <v>341</v>
      </c>
      <c r="E45" s="59" t="s">
        <v>423</v>
      </c>
      <c r="F45" s="60">
        <v>870016</v>
      </c>
      <c r="G45" s="61" t="s">
        <v>343</v>
      </c>
      <c r="H45" s="60">
        <v>69601</v>
      </c>
      <c r="I45" s="60">
        <f t="shared" si="1"/>
        <v>939617</v>
      </c>
      <c r="J45">
        <f t="shared" si="3"/>
        <v>15157</v>
      </c>
      <c r="K45">
        <f>+VLOOKUP(J45,'TH thanh toán'!E$7:I$154,5,0)</f>
        <v>939617</v>
      </c>
      <c r="L45" s="63">
        <f t="shared" si="4"/>
        <v>0</v>
      </c>
    </row>
    <row r="46" spans="1:12" outlineLevel="1" x14ac:dyDescent="0.25">
      <c r="A46">
        <f t="shared" si="2"/>
        <v>5</v>
      </c>
      <c r="B46" s="58">
        <v>44712</v>
      </c>
      <c r="C46" s="59" t="s">
        <v>424</v>
      </c>
      <c r="D46" s="59" t="s">
        <v>341</v>
      </c>
      <c r="E46" s="59" t="s">
        <v>425</v>
      </c>
      <c r="F46" s="60">
        <v>2264905</v>
      </c>
      <c r="G46" s="61" t="s">
        <v>343</v>
      </c>
      <c r="H46" s="60">
        <v>181192</v>
      </c>
      <c r="I46" s="60">
        <f t="shared" si="1"/>
        <v>2446097</v>
      </c>
      <c r="J46">
        <f t="shared" si="3"/>
        <v>15171</v>
      </c>
      <c r="K46">
        <f>+VLOOKUP(J46,'TH thanh toán'!E$7:I$154,5,0)</f>
        <v>2446097</v>
      </c>
      <c r="L46" s="63">
        <f t="shared" si="4"/>
        <v>0</v>
      </c>
    </row>
    <row r="47" spans="1:12" outlineLevel="1" x14ac:dyDescent="0.25">
      <c r="A47">
        <f t="shared" si="2"/>
        <v>6</v>
      </c>
      <c r="B47" s="58">
        <v>44713</v>
      </c>
      <c r="C47" s="59" t="s">
        <v>426</v>
      </c>
      <c r="D47" s="59" t="s">
        <v>341</v>
      </c>
      <c r="E47" s="59" t="s">
        <v>427</v>
      </c>
      <c r="F47" s="60">
        <v>2910581</v>
      </c>
      <c r="G47" s="61" t="s">
        <v>343</v>
      </c>
      <c r="H47" s="60">
        <v>232846</v>
      </c>
      <c r="I47" s="60">
        <f t="shared" si="1"/>
        <v>3143427</v>
      </c>
      <c r="J47">
        <f t="shared" si="3"/>
        <v>15236</v>
      </c>
      <c r="K47">
        <f>+VLOOKUP(J47,'TH thanh toán'!E$7:I$154,5,0)</f>
        <v>3143427</v>
      </c>
      <c r="L47" s="63">
        <f t="shared" si="4"/>
        <v>0</v>
      </c>
    </row>
    <row r="48" spans="1:12" outlineLevel="1" x14ac:dyDescent="0.25">
      <c r="A48">
        <f t="shared" si="2"/>
        <v>6</v>
      </c>
      <c r="B48" s="58">
        <v>44716</v>
      </c>
      <c r="C48" s="59" t="s">
        <v>428</v>
      </c>
      <c r="D48" s="59" t="s">
        <v>341</v>
      </c>
      <c r="E48" s="59" t="s">
        <v>429</v>
      </c>
      <c r="F48" s="60">
        <v>1435330</v>
      </c>
      <c r="G48" s="61" t="s">
        <v>343</v>
      </c>
      <c r="H48" s="60">
        <v>114826</v>
      </c>
      <c r="I48" s="60">
        <f t="shared" si="1"/>
        <v>1550156</v>
      </c>
      <c r="J48">
        <f t="shared" si="3"/>
        <v>16294</v>
      </c>
      <c r="K48">
        <f>+VLOOKUP(J48,'TH thanh toán'!E$7:I$154,5,0)</f>
        <v>1550156</v>
      </c>
      <c r="L48" s="63">
        <f t="shared" si="4"/>
        <v>0</v>
      </c>
    </row>
    <row r="49" spans="1:12" outlineLevel="1" x14ac:dyDescent="0.25">
      <c r="A49">
        <f t="shared" si="2"/>
        <v>6</v>
      </c>
      <c r="B49" s="58">
        <v>44716</v>
      </c>
      <c r="C49" s="59" t="s">
        <v>430</v>
      </c>
      <c r="D49" s="59" t="s">
        <v>341</v>
      </c>
      <c r="E49" s="59" t="s">
        <v>431</v>
      </c>
      <c r="F49" s="60">
        <v>875208</v>
      </c>
      <c r="G49" s="61" t="s">
        <v>343</v>
      </c>
      <c r="H49" s="60">
        <v>70017</v>
      </c>
      <c r="I49" s="60">
        <f t="shared" si="1"/>
        <v>945225</v>
      </c>
      <c r="J49">
        <f t="shared" si="3"/>
        <v>16301</v>
      </c>
      <c r="K49">
        <f>+VLOOKUP(J49,'TH thanh toán'!E$7:I$154,5,0)</f>
        <v>945225</v>
      </c>
      <c r="L49" s="63">
        <f t="shared" si="4"/>
        <v>0</v>
      </c>
    </row>
    <row r="50" spans="1:12" outlineLevel="1" x14ac:dyDescent="0.25">
      <c r="A50">
        <f t="shared" si="2"/>
        <v>6</v>
      </c>
      <c r="B50" s="58">
        <v>44719</v>
      </c>
      <c r="C50" s="59" t="s">
        <v>432</v>
      </c>
      <c r="D50" s="59" t="s">
        <v>341</v>
      </c>
      <c r="E50" s="59" t="s">
        <v>433</v>
      </c>
      <c r="F50" s="60">
        <v>1333190</v>
      </c>
      <c r="G50" s="61" t="s">
        <v>343</v>
      </c>
      <c r="H50" s="60">
        <v>106655</v>
      </c>
      <c r="I50" s="60">
        <f t="shared" si="1"/>
        <v>1439845</v>
      </c>
      <c r="J50">
        <f t="shared" si="3"/>
        <v>16555</v>
      </c>
      <c r="K50">
        <f>+VLOOKUP(J50,'TH thanh toán'!E$7:I$154,5,0)</f>
        <v>1439845</v>
      </c>
      <c r="L50" s="63">
        <f t="shared" si="4"/>
        <v>0</v>
      </c>
    </row>
    <row r="51" spans="1:12" outlineLevel="1" x14ac:dyDescent="0.25">
      <c r="A51">
        <f t="shared" si="2"/>
        <v>6</v>
      </c>
      <c r="B51" s="58">
        <v>44721</v>
      </c>
      <c r="C51" s="59" t="s">
        <v>434</v>
      </c>
      <c r="D51" s="59" t="s">
        <v>341</v>
      </c>
      <c r="E51" s="59" t="s">
        <v>435</v>
      </c>
      <c r="F51" s="60">
        <v>1225115</v>
      </c>
      <c r="G51" s="61" t="s">
        <v>343</v>
      </c>
      <c r="H51" s="60">
        <v>98009</v>
      </c>
      <c r="I51" s="60">
        <f t="shared" si="1"/>
        <v>1323124</v>
      </c>
      <c r="J51">
        <f t="shared" si="3"/>
        <v>16967</v>
      </c>
      <c r="K51">
        <f>+VLOOKUP(J51,'TH thanh toán'!E$7:I$154,5,0)</f>
        <v>1323124</v>
      </c>
      <c r="L51" s="63">
        <f t="shared" si="4"/>
        <v>0</v>
      </c>
    </row>
    <row r="52" spans="1:12" outlineLevel="1" x14ac:dyDescent="0.25">
      <c r="A52">
        <f t="shared" si="2"/>
        <v>6</v>
      </c>
      <c r="B52" s="58">
        <v>44723</v>
      </c>
      <c r="C52" s="59" t="s">
        <v>436</v>
      </c>
      <c r="D52" s="59" t="s">
        <v>341</v>
      </c>
      <c r="E52" s="59" t="s">
        <v>437</v>
      </c>
      <c r="F52" s="60">
        <v>1622345</v>
      </c>
      <c r="G52" s="61" t="s">
        <v>343</v>
      </c>
      <c r="H52" s="60">
        <v>129788</v>
      </c>
      <c r="I52" s="60">
        <f t="shared" si="1"/>
        <v>1752133</v>
      </c>
      <c r="J52">
        <f t="shared" si="3"/>
        <v>17594</v>
      </c>
      <c r="K52">
        <f>+VLOOKUP(J52,'TH thanh toán'!E$7:I$154,5,0)</f>
        <v>1752133</v>
      </c>
      <c r="L52" s="63">
        <f t="shared" si="4"/>
        <v>0</v>
      </c>
    </row>
    <row r="53" spans="1:12" outlineLevel="1" x14ac:dyDescent="0.25">
      <c r="A53">
        <f t="shared" si="2"/>
        <v>6</v>
      </c>
      <c r="B53" s="58">
        <v>44723</v>
      </c>
      <c r="C53" s="59" t="s">
        <v>438</v>
      </c>
      <c r="D53" s="59" t="s">
        <v>341</v>
      </c>
      <c r="E53" s="59" t="s">
        <v>439</v>
      </c>
      <c r="F53" s="60">
        <v>218500</v>
      </c>
      <c r="G53" s="61" t="s">
        <v>343</v>
      </c>
      <c r="H53" s="60">
        <v>17480</v>
      </c>
      <c r="I53" s="60">
        <f t="shared" si="1"/>
        <v>235980</v>
      </c>
      <c r="J53">
        <f t="shared" si="3"/>
        <v>17622</v>
      </c>
      <c r="K53">
        <f>+VLOOKUP(J53,'TH thanh toán'!E$7:I$154,5,0)</f>
        <v>235980</v>
      </c>
      <c r="L53" s="63">
        <f t="shared" si="4"/>
        <v>0</v>
      </c>
    </row>
    <row r="54" spans="1:12" outlineLevel="1" x14ac:dyDescent="0.25">
      <c r="A54">
        <f t="shared" si="2"/>
        <v>6</v>
      </c>
      <c r="B54" s="58">
        <v>44723</v>
      </c>
      <c r="C54" s="59" t="s">
        <v>440</v>
      </c>
      <c r="D54" s="59" t="s">
        <v>341</v>
      </c>
      <c r="E54" s="59" t="s">
        <v>441</v>
      </c>
      <c r="F54" s="60">
        <v>1333190</v>
      </c>
      <c r="G54" s="61" t="s">
        <v>343</v>
      </c>
      <c r="H54" s="60">
        <v>106655</v>
      </c>
      <c r="I54" s="60">
        <f t="shared" si="1"/>
        <v>1439845</v>
      </c>
      <c r="J54">
        <f t="shared" si="3"/>
        <v>17646</v>
      </c>
      <c r="K54">
        <f>+VLOOKUP(J54,'TH thanh toán'!E$7:I$154,5,0)</f>
        <v>1439845</v>
      </c>
      <c r="L54" s="63">
        <f t="shared" si="4"/>
        <v>0</v>
      </c>
    </row>
    <row r="55" spans="1:12" outlineLevel="1" x14ac:dyDescent="0.25">
      <c r="A55">
        <f t="shared" si="2"/>
        <v>6</v>
      </c>
      <c r="B55" s="58">
        <v>44723</v>
      </c>
      <c r="C55" s="59" t="s">
        <v>442</v>
      </c>
      <c r="D55" s="59" t="s">
        <v>341</v>
      </c>
      <c r="E55" s="59" t="s">
        <v>443</v>
      </c>
      <c r="F55" s="60">
        <v>746025</v>
      </c>
      <c r="G55" s="61" t="s">
        <v>343</v>
      </c>
      <c r="H55" s="60">
        <v>59682</v>
      </c>
      <c r="I55" s="60">
        <f t="shared" si="1"/>
        <v>805707</v>
      </c>
      <c r="J55">
        <f t="shared" si="3"/>
        <v>17648</v>
      </c>
      <c r="K55">
        <f>+VLOOKUP(J55,'TH thanh toán'!E$7:I$154,5,0)</f>
        <v>805707</v>
      </c>
      <c r="L55" s="63">
        <f t="shared" si="4"/>
        <v>0</v>
      </c>
    </row>
    <row r="56" spans="1:12" outlineLevel="1" x14ac:dyDescent="0.25">
      <c r="A56">
        <f t="shared" si="2"/>
        <v>6</v>
      </c>
      <c r="B56" s="58">
        <v>44723</v>
      </c>
      <c r="C56" s="59" t="s">
        <v>444</v>
      </c>
      <c r="D56" s="59" t="s">
        <v>341</v>
      </c>
      <c r="E56" s="59" t="s">
        <v>445</v>
      </c>
      <c r="F56" s="60">
        <v>527525</v>
      </c>
      <c r="G56" s="61" t="s">
        <v>343</v>
      </c>
      <c r="H56" s="60">
        <v>42202</v>
      </c>
      <c r="I56" s="60">
        <f t="shared" si="1"/>
        <v>569727</v>
      </c>
      <c r="J56">
        <f t="shared" si="3"/>
        <v>17653</v>
      </c>
      <c r="K56">
        <f>+VLOOKUP(J56,'TH thanh toán'!E$7:I$154,5,0)</f>
        <v>569727</v>
      </c>
      <c r="L56" s="63">
        <f t="shared" si="4"/>
        <v>0</v>
      </c>
    </row>
    <row r="57" spans="1:12" outlineLevel="1" x14ac:dyDescent="0.25">
      <c r="A57">
        <f t="shared" si="2"/>
        <v>6</v>
      </c>
      <c r="B57" s="58">
        <v>44723</v>
      </c>
      <c r="C57" s="59" t="s">
        <v>446</v>
      </c>
      <c r="D57" s="59" t="s">
        <v>341</v>
      </c>
      <c r="E57" s="59" t="s">
        <v>447</v>
      </c>
      <c r="F57" s="60">
        <v>1114690</v>
      </c>
      <c r="G57" s="61" t="s">
        <v>343</v>
      </c>
      <c r="H57" s="60">
        <v>89175</v>
      </c>
      <c r="I57" s="60">
        <f t="shared" si="1"/>
        <v>1203865</v>
      </c>
      <c r="J57">
        <f t="shared" si="3"/>
        <v>17680</v>
      </c>
      <c r="K57">
        <f>+VLOOKUP(J57,'TH thanh toán'!E$7:I$154,5,0)</f>
        <v>1203865</v>
      </c>
      <c r="L57" s="63">
        <f t="shared" si="4"/>
        <v>0</v>
      </c>
    </row>
    <row r="58" spans="1:12" outlineLevel="1" x14ac:dyDescent="0.25">
      <c r="A58">
        <f t="shared" si="2"/>
        <v>6</v>
      </c>
      <c r="B58" s="58">
        <v>44723</v>
      </c>
      <c r="C58" s="59" t="s">
        <v>448</v>
      </c>
      <c r="D58" s="59" t="s">
        <v>341</v>
      </c>
      <c r="E58" s="59" t="s">
        <v>449</v>
      </c>
      <c r="F58" s="60">
        <v>527525</v>
      </c>
      <c r="G58" s="61" t="s">
        <v>343</v>
      </c>
      <c r="H58" s="60">
        <v>42202</v>
      </c>
      <c r="I58" s="60">
        <f t="shared" si="1"/>
        <v>569727</v>
      </c>
      <c r="J58">
        <f t="shared" si="3"/>
        <v>17714</v>
      </c>
      <c r="K58">
        <f>+VLOOKUP(J58,'TH thanh toán'!E$7:I$154,5,0)</f>
        <v>569727</v>
      </c>
      <c r="L58" s="63">
        <f t="shared" si="4"/>
        <v>0</v>
      </c>
    </row>
    <row r="59" spans="1:12" outlineLevel="1" x14ac:dyDescent="0.25">
      <c r="A59">
        <f t="shared" si="2"/>
        <v>6</v>
      </c>
      <c r="B59" s="58">
        <v>44727</v>
      </c>
      <c r="C59" s="59" t="s">
        <v>450</v>
      </c>
      <c r="D59" s="59" t="s">
        <v>341</v>
      </c>
      <c r="E59" s="59" t="s">
        <v>451</v>
      </c>
      <c r="F59" s="60">
        <v>2666380</v>
      </c>
      <c r="G59" s="61" t="s">
        <v>343</v>
      </c>
      <c r="H59" s="60">
        <v>213310</v>
      </c>
      <c r="I59" s="60">
        <f t="shared" si="1"/>
        <v>2879690</v>
      </c>
      <c r="J59">
        <f t="shared" si="3"/>
        <v>18078</v>
      </c>
      <c r="K59" t="e">
        <f>+VLOOKUP(J59,'TH thanh toán'!E$7:I$154,5,0)</f>
        <v>#N/A</v>
      </c>
      <c r="L59" s="63" t="e">
        <f t="shared" si="4"/>
        <v>#N/A</v>
      </c>
    </row>
    <row r="60" spans="1:12" outlineLevel="1" x14ac:dyDescent="0.25">
      <c r="A60">
        <f t="shared" si="2"/>
        <v>6</v>
      </c>
      <c r="B60" s="58">
        <v>44728</v>
      </c>
      <c r="C60" s="59" t="s">
        <v>452</v>
      </c>
      <c r="D60" s="59" t="s">
        <v>341</v>
      </c>
      <c r="E60" s="59" t="s">
        <v>453</v>
      </c>
      <c r="F60" s="60">
        <v>1333190</v>
      </c>
      <c r="G60" s="61" t="s">
        <v>343</v>
      </c>
      <c r="H60" s="60">
        <v>106655</v>
      </c>
      <c r="I60" s="60">
        <f t="shared" si="1"/>
        <v>1439845</v>
      </c>
      <c r="J60">
        <f t="shared" si="3"/>
        <v>18113</v>
      </c>
      <c r="K60">
        <f>+VLOOKUP(J60,'TH thanh toán'!E$7:I$154,5,0)</f>
        <v>1439845</v>
      </c>
      <c r="L60" s="63">
        <f t="shared" si="4"/>
        <v>0</v>
      </c>
    </row>
    <row r="61" spans="1:12" outlineLevel="1" x14ac:dyDescent="0.25">
      <c r="A61">
        <f t="shared" si="2"/>
        <v>6</v>
      </c>
      <c r="B61" s="58">
        <v>44728</v>
      </c>
      <c r="C61" s="59" t="s">
        <v>454</v>
      </c>
      <c r="D61" s="59" t="s">
        <v>341</v>
      </c>
      <c r="E61" s="59" t="s">
        <v>455</v>
      </c>
      <c r="F61" s="60">
        <v>1114690</v>
      </c>
      <c r="G61" s="61" t="s">
        <v>343</v>
      </c>
      <c r="H61" s="60">
        <v>89175</v>
      </c>
      <c r="I61" s="60">
        <f t="shared" si="1"/>
        <v>1203865</v>
      </c>
      <c r="J61">
        <f t="shared" si="3"/>
        <v>18135</v>
      </c>
      <c r="K61">
        <f>+VLOOKUP(J61,'TH thanh toán'!E$7:I$154,5,0)</f>
        <v>1203865</v>
      </c>
      <c r="L61" s="63">
        <f t="shared" si="4"/>
        <v>0</v>
      </c>
    </row>
    <row r="62" spans="1:12" outlineLevel="1" x14ac:dyDescent="0.25">
      <c r="A62">
        <f t="shared" si="2"/>
        <v>6</v>
      </c>
      <c r="B62" s="58">
        <v>44728</v>
      </c>
      <c r="C62" s="59" t="s">
        <v>456</v>
      </c>
      <c r="D62" s="59" t="s">
        <v>341</v>
      </c>
      <c r="E62" s="59" t="s">
        <v>457</v>
      </c>
      <c r="F62" s="60">
        <v>527525</v>
      </c>
      <c r="G62" s="61" t="s">
        <v>343</v>
      </c>
      <c r="H62" s="60">
        <v>42202</v>
      </c>
      <c r="I62" s="60">
        <f t="shared" si="1"/>
        <v>569727</v>
      </c>
      <c r="J62">
        <f t="shared" si="3"/>
        <v>18163</v>
      </c>
      <c r="K62">
        <f>+VLOOKUP(J62,'TH thanh toán'!E$7:I$154,5,0)</f>
        <v>569727</v>
      </c>
      <c r="L62" s="63">
        <f t="shared" si="4"/>
        <v>0</v>
      </c>
    </row>
    <row r="63" spans="1:12" outlineLevel="1" x14ac:dyDescent="0.25">
      <c r="A63">
        <f t="shared" si="2"/>
        <v>6</v>
      </c>
      <c r="B63" s="58">
        <v>44729</v>
      </c>
      <c r="C63" s="59" t="s">
        <v>458</v>
      </c>
      <c r="D63" s="59" t="s">
        <v>341</v>
      </c>
      <c r="E63" s="59" t="s">
        <v>459</v>
      </c>
      <c r="F63" s="60">
        <v>1055050</v>
      </c>
      <c r="G63" s="61" t="s">
        <v>343</v>
      </c>
      <c r="H63" s="60">
        <v>84404</v>
      </c>
      <c r="I63" s="60">
        <f t="shared" si="1"/>
        <v>1139454</v>
      </c>
      <c r="J63">
        <f t="shared" si="3"/>
        <v>18330</v>
      </c>
      <c r="K63">
        <f>+VLOOKUP(J63,'TH thanh toán'!E$7:I$154,5,0)</f>
        <v>1139454</v>
      </c>
      <c r="L63" s="63">
        <f t="shared" si="4"/>
        <v>0</v>
      </c>
    </row>
    <row r="64" spans="1:12" outlineLevel="1" x14ac:dyDescent="0.25">
      <c r="A64">
        <f t="shared" si="2"/>
        <v>6</v>
      </c>
      <c r="B64" s="58">
        <v>44730</v>
      </c>
      <c r="C64" s="59" t="s">
        <v>460</v>
      </c>
      <c r="D64" s="59" t="s">
        <v>341</v>
      </c>
      <c r="E64" s="59" t="s">
        <v>461</v>
      </c>
      <c r="F64" s="60">
        <v>1582575</v>
      </c>
      <c r="G64" s="61" t="s">
        <v>343</v>
      </c>
      <c r="H64" s="60">
        <v>126606</v>
      </c>
      <c r="I64" s="60">
        <f t="shared" si="1"/>
        <v>1709181</v>
      </c>
      <c r="J64">
        <f t="shared" si="3"/>
        <v>18673</v>
      </c>
      <c r="K64">
        <f>+VLOOKUP(J64,'TH thanh toán'!E$7:I$154,5,0)</f>
        <v>1709181</v>
      </c>
      <c r="L64" s="63">
        <f t="shared" si="4"/>
        <v>0</v>
      </c>
    </row>
    <row r="65" spans="1:12" outlineLevel="1" x14ac:dyDescent="0.25">
      <c r="A65">
        <f t="shared" si="2"/>
        <v>6</v>
      </c>
      <c r="B65" s="58">
        <v>44730</v>
      </c>
      <c r="C65" s="59" t="s">
        <v>462</v>
      </c>
      <c r="D65" s="59" t="s">
        <v>341</v>
      </c>
      <c r="E65" s="59" t="s">
        <v>463</v>
      </c>
      <c r="F65" s="60">
        <v>1582575</v>
      </c>
      <c r="G65" s="61" t="s">
        <v>343</v>
      </c>
      <c r="H65" s="60">
        <v>126606</v>
      </c>
      <c r="I65" s="60">
        <f t="shared" si="1"/>
        <v>1709181</v>
      </c>
      <c r="J65">
        <f t="shared" si="3"/>
        <v>18723</v>
      </c>
      <c r="K65">
        <f>+VLOOKUP(J65,'TH thanh toán'!E$7:I$154,5,0)</f>
        <v>1709181</v>
      </c>
      <c r="L65" s="63">
        <f t="shared" si="4"/>
        <v>0</v>
      </c>
    </row>
    <row r="66" spans="1:12" outlineLevel="1" x14ac:dyDescent="0.25">
      <c r="A66">
        <f t="shared" si="2"/>
        <v>6</v>
      </c>
      <c r="B66" s="58">
        <v>44730</v>
      </c>
      <c r="C66" s="59" t="s">
        <v>464</v>
      </c>
      <c r="D66" s="59" t="s">
        <v>341</v>
      </c>
      <c r="E66" s="59" t="s">
        <v>465</v>
      </c>
      <c r="F66" s="60">
        <v>238370</v>
      </c>
      <c r="G66" s="61" t="s">
        <v>343</v>
      </c>
      <c r="H66" s="60">
        <v>19070</v>
      </c>
      <c r="I66" s="60">
        <f t="shared" si="1"/>
        <v>257440</v>
      </c>
      <c r="J66">
        <f t="shared" si="3"/>
        <v>18752</v>
      </c>
      <c r="K66">
        <f>+VLOOKUP(J66,'TH thanh toán'!E$7:I$154,5,0)</f>
        <v>257440</v>
      </c>
      <c r="L66" s="63">
        <f t="shared" si="4"/>
        <v>0</v>
      </c>
    </row>
    <row r="67" spans="1:12" outlineLevel="1" x14ac:dyDescent="0.25">
      <c r="A67">
        <f t="shared" si="2"/>
        <v>6</v>
      </c>
      <c r="B67" s="58">
        <v>44732</v>
      </c>
      <c r="C67" s="59" t="s">
        <v>466</v>
      </c>
      <c r="D67" s="59" t="s">
        <v>341</v>
      </c>
      <c r="E67" s="59" t="s">
        <v>467</v>
      </c>
      <c r="F67" s="60">
        <v>2641330</v>
      </c>
      <c r="G67" s="61" t="s">
        <v>343</v>
      </c>
      <c r="H67" s="60">
        <v>211306</v>
      </c>
      <c r="I67" s="60">
        <f t="shared" si="1"/>
        <v>2852636</v>
      </c>
      <c r="J67">
        <f t="shared" si="3"/>
        <v>19033</v>
      </c>
      <c r="K67">
        <f>+VLOOKUP(J67,'TH thanh toán'!E$7:I$154,5,0)</f>
        <v>2852636</v>
      </c>
      <c r="L67" s="63">
        <f t="shared" si="4"/>
        <v>0</v>
      </c>
    </row>
    <row r="68" spans="1:12" outlineLevel="1" x14ac:dyDescent="0.25">
      <c r="A68">
        <f t="shared" si="2"/>
        <v>6</v>
      </c>
      <c r="B68" s="58">
        <v>44732</v>
      </c>
      <c r="C68" s="59" t="s">
        <v>468</v>
      </c>
      <c r="D68" s="59" t="s">
        <v>341</v>
      </c>
      <c r="E68" s="59" t="s">
        <v>469</v>
      </c>
      <c r="F68" s="60">
        <v>1622345</v>
      </c>
      <c r="G68" s="61" t="s">
        <v>343</v>
      </c>
      <c r="H68" s="60">
        <v>129788</v>
      </c>
      <c r="I68" s="60">
        <f t="shared" ref="I68:I131" si="5">+F68+H68</f>
        <v>1752133</v>
      </c>
      <c r="J68">
        <f t="shared" si="3"/>
        <v>19072</v>
      </c>
      <c r="K68">
        <f>+VLOOKUP(J68,'TH thanh toán'!E$7:I$154,5,0)</f>
        <v>1752133</v>
      </c>
      <c r="L68" s="63">
        <f t="shared" si="4"/>
        <v>0</v>
      </c>
    </row>
    <row r="69" spans="1:12" outlineLevel="1" x14ac:dyDescent="0.25">
      <c r="A69">
        <f t="shared" ref="A69:A132" si="6">+MONTH(B69)</f>
        <v>6</v>
      </c>
      <c r="B69" s="58">
        <v>44737</v>
      </c>
      <c r="C69" s="59" t="s">
        <v>470</v>
      </c>
      <c r="D69" s="59" t="s">
        <v>341</v>
      </c>
      <c r="E69" s="59" t="s">
        <v>471</v>
      </c>
      <c r="F69" s="60">
        <v>527525</v>
      </c>
      <c r="G69" s="61" t="s">
        <v>343</v>
      </c>
      <c r="H69" s="60">
        <v>42202</v>
      </c>
      <c r="I69" s="60">
        <f t="shared" si="5"/>
        <v>569727</v>
      </c>
      <c r="J69">
        <f t="shared" ref="J69:J132" si="7">+C69*1</f>
        <v>20391</v>
      </c>
      <c r="K69">
        <f>+VLOOKUP(J69,'TH thanh toán'!E$7:I$154,5,0)</f>
        <v>569727</v>
      </c>
      <c r="L69" s="63">
        <f t="shared" ref="L69:L132" si="8">+K69-I69</f>
        <v>0</v>
      </c>
    </row>
    <row r="70" spans="1:12" outlineLevel="1" x14ac:dyDescent="0.25">
      <c r="A70">
        <f t="shared" si="6"/>
        <v>6</v>
      </c>
      <c r="B70" s="58">
        <v>44737</v>
      </c>
      <c r="C70" s="59" t="s">
        <v>472</v>
      </c>
      <c r="D70" s="59" t="s">
        <v>341</v>
      </c>
      <c r="E70" s="59" t="s">
        <v>473</v>
      </c>
      <c r="F70" s="60">
        <v>746025</v>
      </c>
      <c r="G70" s="61" t="s">
        <v>343</v>
      </c>
      <c r="H70" s="60">
        <v>59682</v>
      </c>
      <c r="I70" s="60">
        <f t="shared" si="5"/>
        <v>805707</v>
      </c>
      <c r="J70">
        <f t="shared" si="7"/>
        <v>20404</v>
      </c>
      <c r="K70" t="e">
        <f>+VLOOKUP(J70,'TH thanh toán'!E$7:I$154,5,0)</f>
        <v>#N/A</v>
      </c>
      <c r="L70" s="63" t="e">
        <f t="shared" si="8"/>
        <v>#N/A</v>
      </c>
    </row>
    <row r="71" spans="1:12" outlineLevel="1" x14ac:dyDescent="0.25">
      <c r="A71">
        <f t="shared" si="6"/>
        <v>6</v>
      </c>
      <c r="B71" s="58">
        <v>44739</v>
      </c>
      <c r="C71" s="59" t="s">
        <v>474</v>
      </c>
      <c r="D71" s="59" t="s">
        <v>341</v>
      </c>
      <c r="E71" s="59" t="s">
        <v>475</v>
      </c>
      <c r="F71" s="60">
        <v>2641330</v>
      </c>
      <c r="G71" s="61" t="s">
        <v>343</v>
      </c>
      <c r="H71" s="60">
        <v>211306</v>
      </c>
      <c r="I71" s="60">
        <f t="shared" si="5"/>
        <v>2852636</v>
      </c>
      <c r="J71">
        <f t="shared" si="7"/>
        <v>20609</v>
      </c>
      <c r="K71">
        <f>+VLOOKUP(J71,'TH thanh toán'!E$7:I$154,5,0)</f>
        <v>2852636</v>
      </c>
      <c r="L71" s="63">
        <f t="shared" si="8"/>
        <v>0</v>
      </c>
    </row>
    <row r="72" spans="1:12" outlineLevel="1" x14ac:dyDescent="0.25">
      <c r="A72">
        <f t="shared" si="6"/>
        <v>6</v>
      </c>
      <c r="B72" s="58">
        <v>44739</v>
      </c>
      <c r="C72" s="59" t="s">
        <v>476</v>
      </c>
      <c r="D72" s="59" t="s">
        <v>341</v>
      </c>
      <c r="E72" s="59" t="s">
        <v>477</v>
      </c>
      <c r="F72" s="60">
        <v>2641330</v>
      </c>
      <c r="G72" s="61" t="s">
        <v>343</v>
      </c>
      <c r="H72" s="60">
        <v>211306</v>
      </c>
      <c r="I72" s="60">
        <f t="shared" si="5"/>
        <v>2852636</v>
      </c>
      <c r="J72">
        <f t="shared" si="7"/>
        <v>20611</v>
      </c>
      <c r="K72">
        <f>+VLOOKUP(J72,'TH thanh toán'!E$7:I$154,5,0)</f>
        <v>2852636</v>
      </c>
      <c r="L72" s="63">
        <f t="shared" si="8"/>
        <v>0</v>
      </c>
    </row>
    <row r="73" spans="1:12" outlineLevel="1" x14ac:dyDescent="0.25">
      <c r="A73">
        <f t="shared" si="6"/>
        <v>6</v>
      </c>
      <c r="B73" s="58">
        <v>44740</v>
      </c>
      <c r="C73" s="59" t="s">
        <v>478</v>
      </c>
      <c r="D73" s="59" t="s">
        <v>341</v>
      </c>
      <c r="E73" s="59" t="s">
        <v>479</v>
      </c>
      <c r="F73" s="60">
        <v>1094820</v>
      </c>
      <c r="G73" s="61" t="s">
        <v>343</v>
      </c>
      <c r="H73" s="60">
        <v>87586</v>
      </c>
      <c r="I73" s="60">
        <f t="shared" si="5"/>
        <v>1182406</v>
      </c>
      <c r="J73">
        <f t="shared" si="7"/>
        <v>21032</v>
      </c>
      <c r="K73">
        <f>+VLOOKUP(J73,'TH thanh toán'!E$7:I$154,5,0)</f>
        <v>1182406</v>
      </c>
      <c r="L73" s="63">
        <f t="shared" si="8"/>
        <v>0</v>
      </c>
    </row>
    <row r="74" spans="1:12" outlineLevel="1" x14ac:dyDescent="0.25">
      <c r="A74">
        <f t="shared" si="6"/>
        <v>6</v>
      </c>
      <c r="B74" s="58">
        <v>44740</v>
      </c>
      <c r="C74" s="59" t="s">
        <v>480</v>
      </c>
      <c r="D74" s="59" t="s">
        <v>341</v>
      </c>
      <c r="E74" s="59" t="s">
        <v>481</v>
      </c>
      <c r="F74" s="60">
        <v>1055050</v>
      </c>
      <c r="G74" s="61" t="s">
        <v>343</v>
      </c>
      <c r="H74" s="60">
        <v>84404</v>
      </c>
      <c r="I74" s="60">
        <f t="shared" si="5"/>
        <v>1139454</v>
      </c>
      <c r="J74">
        <f t="shared" si="7"/>
        <v>21129</v>
      </c>
      <c r="K74">
        <f>+VLOOKUP(J74,'TH thanh toán'!E$7:I$154,5,0)</f>
        <v>1139454</v>
      </c>
      <c r="L74" s="63">
        <f t="shared" si="8"/>
        <v>0</v>
      </c>
    </row>
    <row r="75" spans="1:12" outlineLevel="1" x14ac:dyDescent="0.25">
      <c r="A75">
        <f t="shared" si="6"/>
        <v>6</v>
      </c>
      <c r="B75" s="58">
        <v>44740</v>
      </c>
      <c r="C75" s="59" t="s">
        <v>482</v>
      </c>
      <c r="D75" s="59" t="s">
        <v>341</v>
      </c>
      <c r="E75" s="59" t="s">
        <v>483</v>
      </c>
      <c r="F75" s="60">
        <v>528150</v>
      </c>
      <c r="G75" s="61" t="s">
        <v>343</v>
      </c>
      <c r="H75" s="60">
        <v>42252</v>
      </c>
      <c r="I75" s="60">
        <f t="shared" si="5"/>
        <v>570402</v>
      </c>
      <c r="J75">
        <f t="shared" si="7"/>
        <v>21135</v>
      </c>
      <c r="K75">
        <f>+VLOOKUP(J75,'TH thanh toán'!E$7:I$154,5,0)</f>
        <v>570402</v>
      </c>
      <c r="L75" s="63">
        <f t="shared" si="8"/>
        <v>0</v>
      </c>
    </row>
    <row r="76" spans="1:12" outlineLevel="1" x14ac:dyDescent="0.25">
      <c r="A76">
        <f t="shared" si="6"/>
        <v>6</v>
      </c>
      <c r="B76" s="58">
        <v>44742</v>
      </c>
      <c r="C76" s="59" t="s">
        <v>484</v>
      </c>
      <c r="D76" s="59" t="s">
        <v>341</v>
      </c>
      <c r="E76" s="59" t="s">
        <v>485</v>
      </c>
      <c r="F76" s="60">
        <v>1333190</v>
      </c>
      <c r="G76" s="61" t="s">
        <v>343</v>
      </c>
      <c r="H76" s="60">
        <v>106655</v>
      </c>
      <c r="I76" s="60">
        <f t="shared" si="5"/>
        <v>1439845</v>
      </c>
      <c r="J76">
        <f t="shared" si="7"/>
        <v>21547</v>
      </c>
      <c r="K76">
        <f>+VLOOKUP(J76,'TH thanh toán'!E$7:I$154,5,0)</f>
        <v>1439845</v>
      </c>
      <c r="L76" s="63">
        <f t="shared" si="8"/>
        <v>0</v>
      </c>
    </row>
    <row r="77" spans="1:12" outlineLevel="1" x14ac:dyDescent="0.25">
      <c r="A77">
        <f t="shared" si="6"/>
        <v>6</v>
      </c>
      <c r="B77" s="58">
        <v>44742</v>
      </c>
      <c r="C77" s="59" t="s">
        <v>486</v>
      </c>
      <c r="D77" s="59" t="s">
        <v>341</v>
      </c>
      <c r="E77" s="59" t="s">
        <v>487</v>
      </c>
      <c r="F77" s="60">
        <v>1114690</v>
      </c>
      <c r="G77" s="61" t="s">
        <v>343</v>
      </c>
      <c r="H77" s="60">
        <v>89175</v>
      </c>
      <c r="I77" s="60">
        <f t="shared" si="5"/>
        <v>1203865</v>
      </c>
      <c r="J77">
        <f t="shared" si="7"/>
        <v>21725</v>
      </c>
      <c r="K77">
        <f>+VLOOKUP(J77,'TH thanh toán'!E$7:I$154,5,0)</f>
        <v>1203865</v>
      </c>
      <c r="L77" s="63">
        <f t="shared" si="8"/>
        <v>0</v>
      </c>
    </row>
    <row r="78" spans="1:12" outlineLevel="1" x14ac:dyDescent="0.25">
      <c r="A78">
        <f t="shared" si="6"/>
        <v>7</v>
      </c>
      <c r="B78" s="58">
        <v>44746</v>
      </c>
      <c r="C78" s="59" t="s">
        <v>488</v>
      </c>
      <c r="D78" s="59" t="s">
        <v>341</v>
      </c>
      <c r="E78" s="59" t="s">
        <v>489</v>
      </c>
      <c r="F78" s="60">
        <v>1225119</v>
      </c>
      <c r="G78" s="61" t="s">
        <v>343</v>
      </c>
      <c r="H78" s="60">
        <v>98010</v>
      </c>
      <c r="I78" s="60">
        <f t="shared" si="5"/>
        <v>1323129</v>
      </c>
      <c r="J78">
        <f t="shared" si="7"/>
        <v>22089</v>
      </c>
      <c r="K78" t="e">
        <f>+VLOOKUP(J78,'TH thanh toán'!E$7:I$154,5,0)</f>
        <v>#N/A</v>
      </c>
      <c r="L78" s="63" t="e">
        <f t="shared" si="8"/>
        <v>#N/A</v>
      </c>
    </row>
    <row r="79" spans="1:12" outlineLevel="1" x14ac:dyDescent="0.25">
      <c r="A79">
        <f t="shared" si="6"/>
        <v>7</v>
      </c>
      <c r="B79" s="58">
        <v>44746</v>
      </c>
      <c r="C79" s="59" t="s">
        <v>490</v>
      </c>
      <c r="D79" s="59" t="s">
        <v>341</v>
      </c>
      <c r="E79" s="59" t="s">
        <v>491</v>
      </c>
      <c r="F79" s="60">
        <v>746025</v>
      </c>
      <c r="G79" s="61" t="s">
        <v>343</v>
      </c>
      <c r="H79" s="60">
        <v>59682</v>
      </c>
      <c r="I79" s="60">
        <f t="shared" si="5"/>
        <v>805707</v>
      </c>
      <c r="J79">
        <f t="shared" si="7"/>
        <v>22090</v>
      </c>
      <c r="K79">
        <f>+VLOOKUP(J79,'TH thanh toán'!E$7:I$154,5,0)</f>
        <v>805707</v>
      </c>
      <c r="L79" s="63">
        <f t="shared" si="8"/>
        <v>0</v>
      </c>
    </row>
    <row r="80" spans="1:12" outlineLevel="1" x14ac:dyDescent="0.25">
      <c r="A80">
        <f t="shared" si="6"/>
        <v>7</v>
      </c>
      <c r="B80" s="58">
        <v>44746</v>
      </c>
      <c r="C80" s="59" t="s">
        <v>492</v>
      </c>
      <c r="D80" s="59" t="s">
        <v>341</v>
      </c>
      <c r="E80" s="59" t="s">
        <v>493</v>
      </c>
      <c r="F80" s="60">
        <v>1333190</v>
      </c>
      <c r="G80" s="61" t="s">
        <v>343</v>
      </c>
      <c r="H80" s="60">
        <v>106655</v>
      </c>
      <c r="I80" s="60">
        <f t="shared" si="5"/>
        <v>1439845</v>
      </c>
      <c r="J80">
        <f t="shared" si="7"/>
        <v>22093</v>
      </c>
      <c r="K80">
        <f>+VLOOKUP(J80,'TH thanh toán'!E$7:I$154,5,0)</f>
        <v>1439845</v>
      </c>
      <c r="L80" s="63">
        <f t="shared" si="8"/>
        <v>0</v>
      </c>
    </row>
    <row r="81" spans="1:12" outlineLevel="1" x14ac:dyDescent="0.25">
      <c r="A81">
        <f t="shared" si="6"/>
        <v>7</v>
      </c>
      <c r="B81" s="58">
        <v>44746</v>
      </c>
      <c r="C81" s="59" t="s">
        <v>494</v>
      </c>
      <c r="D81" s="59" t="s">
        <v>341</v>
      </c>
      <c r="E81" s="59" t="s">
        <v>495</v>
      </c>
      <c r="F81" s="60">
        <v>527525</v>
      </c>
      <c r="G81" s="61" t="s">
        <v>343</v>
      </c>
      <c r="H81" s="60">
        <v>42202</v>
      </c>
      <c r="I81" s="60">
        <f t="shared" si="5"/>
        <v>569727</v>
      </c>
      <c r="J81">
        <f t="shared" si="7"/>
        <v>22094</v>
      </c>
      <c r="K81">
        <f>+VLOOKUP(J81,'TH thanh toán'!E$7:I$154,5,0)</f>
        <v>569727</v>
      </c>
      <c r="L81" s="63">
        <f t="shared" si="8"/>
        <v>0</v>
      </c>
    </row>
    <row r="82" spans="1:12" outlineLevel="1" x14ac:dyDescent="0.25">
      <c r="A82">
        <f t="shared" si="6"/>
        <v>7</v>
      </c>
      <c r="B82" s="58">
        <v>44746</v>
      </c>
      <c r="C82" s="59" t="s">
        <v>496</v>
      </c>
      <c r="D82" s="59" t="s">
        <v>341</v>
      </c>
      <c r="E82" s="59" t="s">
        <v>497</v>
      </c>
      <c r="F82" s="60">
        <v>1333190</v>
      </c>
      <c r="G82" s="61" t="s">
        <v>343</v>
      </c>
      <c r="H82" s="60">
        <v>106655</v>
      </c>
      <c r="I82" s="60">
        <f t="shared" si="5"/>
        <v>1439845</v>
      </c>
      <c r="J82">
        <f t="shared" si="7"/>
        <v>22095</v>
      </c>
      <c r="K82" t="e">
        <f>+VLOOKUP(J82,'TH thanh toán'!E$7:I$154,5,0)</f>
        <v>#N/A</v>
      </c>
      <c r="L82" s="63" t="e">
        <f t="shared" si="8"/>
        <v>#N/A</v>
      </c>
    </row>
    <row r="83" spans="1:12" outlineLevel="1" x14ac:dyDescent="0.25">
      <c r="A83">
        <f t="shared" si="6"/>
        <v>7</v>
      </c>
      <c r="B83" s="58">
        <v>44746</v>
      </c>
      <c r="C83" s="59" t="s">
        <v>498</v>
      </c>
      <c r="D83" s="59" t="s">
        <v>341</v>
      </c>
      <c r="E83" s="59" t="s">
        <v>499</v>
      </c>
      <c r="F83" s="60">
        <v>1991009</v>
      </c>
      <c r="G83" s="61" t="s">
        <v>343</v>
      </c>
      <c r="H83" s="60">
        <v>159281</v>
      </c>
      <c r="I83" s="60">
        <f t="shared" si="5"/>
        <v>2150290</v>
      </c>
      <c r="J83">
        <f t="shared" si="7"/>
        <v>22096</v>
      </c>
      <c r="K83">
        <f>+VLOOKUP(J83,'TH thanh toán'!E$7:I$154,5,0)</f>
        <v>2150291</v>
      </c>
      <c r="L83" s="63">
        <f t="shared" si="8"/>
        <v>1</v>
      </c>
    </row>
    <row r="84" spans="1:12" outlineLevel="1" x14ac:dyDescent="0.25">
      <c r="A84">
        <f t="shared" si="6"/>
        <v>7</v>
      </c>
      <c r="B84" s="58">
        <v>44746</v>
      </c>
      <c r="C84" s="59" t="s">
        <v>500</v>
      </c>
      <c r="D84" s="59" t="s">
        <v>341</v>
      </c>
      <c r="E84" s="59" t="s">
        <v>501</v>
      </c>
      <c r="F84" s="60">
        <v>3116398</v>
      </c>
      <c r="G84" s="61" t="s">
        <v>343</v>
      </c>
      <c r="H84" s="60">
        <v>249312</v>
      </c>
      <c r="I84" s="60">
        <f t="shared" si="5"/>
        <v>3365710</v>
      </c>
      <c r="J84">
        <f t="shared" si="7"/>
        <v>22106</v>
      </c>
      <c r="K84">
        <f>+VLOOKUP(J84,'TH thanh toán'!E$7:I$154,5,0)</f>
        <v>3365712</v>
      </c>
      <c r="L84" s="63">
        <f t="shared" si="8"/>
        <v>2</v>
      </c>
    </row>
    <row r="85" spans="1:12" outlineLevel="1" x14ac:dyDescent="0.25">
      <c r="A85">
        <f t="shared" si="6"/>
        <v>7</v>
      </c>
      <c r="B85" s="58">
        <v>44746</v>
      </c>
      <c r="C85" s="59" t="s">
        <v>502</v>
      </c>
      <c r="D85" s="59" t="s">
        <v>341</v>
      </c>
      <c r="E85" s="59" t="s">
        <v>503</v>
      </c>
      <c r="F85" s="60">
        <v>876320</v>
      </c>
      <c r="G85" s="61" t="s">
        <v>343</v>
      </c>
      <c r="H85" s="60">
        <v>70106</v>
      </c>
      <c r="I85" s="60">
        <f t="shared" si="5"/>
        <v>946426</v>
      </c>
      <c r="J85">
        <f t="shared" si="7"/>
        <v>22387</v>
      </c>
      <c r="K85">
        <f>+VLOOKUP(J85,'TH thanh toán'!E$7:I$154,5,0)</f>
        <v>946426</v>
      </c>
      <c r="L85" s="63">
        <f t="shared" si="8"/>
        <v>0</v>
      </c>
    </row>
    <row r="86" spans="1:12" outlineLevel="1" x14ac:dyDescent="0.25">
      <c r="A86">
        <f t="shared" si="6"/>
        <v>7</v>
      </c>
      <c r="B86" s="58">
        <v>44747</v>
      </c>
      <c r="C86" s="59" t="s">
        <v>504</v>
      </c>
      <c r="D86" s="59" t="s">
        <v>341</v>
      </c>
      <c r="E86" s="59" t="s">
        <v>505</v>
      </c>
      <c r="F86" s="60">
        <v>1403845</v>
      </c>
      <c r="G86" s="61" t="s">
        <v>343</v>
      </c>
      <c r="H86" s="60">
        <v>112308</v>
      </c>
      <c r="I86" s="60">
        <f t="shared" si="5"/>
        <v>1516153</v>
      </c>
      <c r="J86">
        <f t="shared" si="7"/>
        <v>22394</v>
      </c>
      <c r="K86">
        <f>+VLOOKUP(J86,'TH thanh toán'!E$7:I$154,5,0)</f>
        <v>1516153</v>
      </c>
      <c r="L86" s="63">
        <f t="shared" si="8"/>
        <v>0</v>
      </c>
    </row>
    <row r="87" spans="1:12" outlineLevel="1" x14ac:dyDescent="0.25">
      <c r="A87">
        <f t="shared" si="6"/>
        <v>7</v>
      </c>
      <c r="B87" s="58">
        <v>44750</v>
      </c>
      <c r="C87" s="59" t="s">
        <v>506</v>
      </c>
      <c r="D87" s="59" t="s">
        <v>341</v>
      </c>
      <c r="E87" s="59" t="s">
        <v>507</v>
      </c>
      <c r="F87" s="60">
        <v>2229374</v>
      </c>
      <c r="G87" s="61" t="s">
        <v>343</v>
      </c>
      <c r="H87" s="60">
        <v>178350</v>
      </c>
      <c r="I87" s="60">
        <f t="shared" si="5"/>
        <v>2407724</v>
      </c>
      <c r="J87">
        <f t="shared" si="7"/>
        <v>23817</v>
      </c>
      <c r="K87">
        <f>+VLOOKUP(J87,'TH thanh toán'!E$7:I$154,5,0)</f>
        <v>2407730</v>
      </c>
      <c r="L87" s="63">
        <f t="shared" si="8"/>
        <v>6</v>
      </c>
    </row>
    <row r="88" spans="1:12" outlineLevel="1" x14ac:dyDescent="0.25">
      <c r="A88">
        <f t="shared" si="6"/>
        <v>7</v>
      </c>
      <c r="B88" s="58">
        <v>44750</v>
      </c>
      <c r="C88" s="59" t="s">
        <v>508</v>
      </c>
      <c r="D88" s="59" t="s">
        <v>341</v>
      </c>
      <c r="E88" s="59" t="s">
        <v>509</v>
      </c>
      <c r="F88" s="60">
        <v>1273551</v>
      </c>
      <c r="G88" s="61" t="s">
        <v>343</v>
      </c>
      <c r="H88" s="60">
        <v>101884</v>
      </c>
      <c r="I88" s="60">
        <f t="shared" si="5"/>
        <v>1375435</v>
      </c>
      <c r="J88">
        <f t="shared" si="7"/>
        <v>23859</v>
      </c>
      <c r="K88">
        <f>+VLOOKUP(J88,'TH thanh toán'!E$7:I$154,5,0)</f>
        <v>1375434</v>
      </c>
      <c r="L88" s="63">
        <f t="shared" si="8"/>
        <v>-1</v>
      </c>
    </row>
    <row r="89" spans="1:12" outlineLevel="1" x14ac:dyDescent="0.25">
      <c r="A89">
        <f t="shared" si="6"/>
        <v>7</v>
      </c>
      <c r="B89" s="58">
        <v>44750</v>
      </c>
      <c r="C89" s="59" t="s">
        <v>510</v>
      </c>
      <c r="D89" s="59" t="s">
        <v>341</v>
      </c>
      <c r="E89" s="59" t="s">
        <v>511</v>
      </c>
      <c r="F89" s="60">
        <v>1055051</v>
      </c>
      <c r="G89" s="61" t="s">
        <v>343</v>
      </c>
      <c r="H89" s="60">
        <v>84404</v>
      </c>
      <c r="I89" s="60">
        <f t="shared" si="5"/>
        <v>1139455</v>
      </c>
      <c r="J89">
        <f t="shared" si="7"/>
        <v>23860</v>
      </c>
      <c r="K89">
        <f>+VLOOKUP(J89,'TH thanh toán'!E$7:I$154,5,0)</f>
        <v>1139454</v>
      </c>
      <c r="L89" s="63">
        <f t="shared" si="8"/>
        <v>-1</v>
      </c>
    </row>
    <row r="90" spans="1:12" outlineLevel="1" x14ac:dyDescent="0.25">
      <c r="A90">
        <f t="shared" si="6"/>
        <v>7</v>
      </c>
      <c r="B90" s="58">
        <v>44750</v>
      </c>
      <c r="C90" s="59" t="s">
        <v>512</v>
      </c>
      <c r="D90" s="59" t="s">
        <v>341</v>
      </c>
      <c r="E90" s="59" t="s">
        <v>513</v>
      </c>
      <c r="F90" s="60">
        <v>1114690</v>
      </c>
      <c r="G90" s="61" t="s">
        <v>343</v>
      </c>
      <c r="H90" s="60">
        <v>89175</v>
      </c>
      <c r="I90" s="60">
        <f t="shared" si="5"/>
        <v>1203865</v>
      </c>
      <c r="J90">
        <f t="shared" si="7"/>
        <v>23965</v>
      </c>
      <c r="K90">
        <f>+VLOOKUP(J90,'TH thanh toán'!E$7:I$154,5,0)</f>
        <v>1203865</v>
      </c>
      <c r="L90" s="63">
        <f t="shared" si="8"/>
        <v>0</v>
      </c>
    </row>
    <row r="91" spans="1:12" outlineLevel="1" x14ac:dyDescent="0.25">
      <c r="A91">
        <f t="shared" si="6"/>
        <v>7</v>
      </c>
      <c r="B91" s="58">
        <v>44750</v>
      </c>
      <c r="C91" s="59" t="s">
        <v>514</v>
      </c>
      <c r="D91" s="59" t="s">
        <v>341</v>
      </c>
      <c r="E91" s="59" t="s">
        <v>515</v>
      </c>
      <c r="F91" s="60">
        <v>1333186</v>
      </c>
      <c r="G91" s="61" t="s">
        <v>343</v>
      </c>
      <c r="H91" s="60">
        <v>106655</v>
      </c>
      <c r="I91" s="60">
        <f t="shared" si="5"/>
        <v>1439841</v>
      </c>
      <c r="J91">
        <f t="shared" si="7"/>
        <v>23966</v>
      </c>
      <c r="K91" t="e">
        <f>+VLOOKUP(J91,'TH thanh toán'!E$7:I$154,5,0)</f>
        <v>#N/A</v>
      </c>
      <c r="L91" s="63" t="e">
        <f t="shared" si="8"/>
        <v>#N/A</v>
      </c>
    </row>
    <row r="92" spans="1:12" outlineLevel="1" x14ac:dyDescent="0.25">
      <c r="A92">
        <f t="shared" si="6"/>
        <v>7</v>
      </c>
      <c r="B92" s="58">
        <v>44750</v>
      </c>
      <c r="C92" s="59" t="s">
        <v>516</v>
      </c>
      <c r="D92" s="59" t="s">
        <v>341</v>
      </c>
      <c r="E92" s="59" t="s">
        <v>517</v>
      </c>
      <c r="F92" s="60">
        <v>348797</v>
      </c>
      <c r="G92" s="61" t="s">
        <v>343</v>
      </c>
      <c r="H92" s="60">
        <v>27904</v>
      </c>
      <c r="I92" s="60">
        <f t="shared" si="5"/>
        <v>376701</v>
      </c>
      <c r="J92">
        <f t="shared" si="7"/>
        <v>23967</v>
      </c>
      <c r="K92">
        <f>+VLOOKUP(J92,'TH thanh toán'!E$7:I$154,5,0)</f>
        <v>376699</v>
      </c>
      <c r="L92" s="63">
        <f t="shared" si="8"/>
        <v>-2</v>
      </c>
    </row>
    <row r="93" spans="1:12" outlineLevel="1" x14ac:dyDescent="0.25">
      <c r="A93">
        <f t="shared" si="6"/>
        <v>7</v>
      </c>
      <c r="B93" s="58">
        <v>44750</v>
      </c>
      <c r="C93" s="59" t="s">
        <v>518</v>
      </c>
      <c r="D93" s="59" t="s">
        <v>341</v>
      </c>
      <c r="E93" s="59" t="s">
        <v>519</v>
      </c>
      <c r="F93" s="60">
        <v>2666374</v>
      </c>
      <c r="G93" s="61" t="s">
        <v>343</v>
      </c>
      <c r="H93" s="60">
        <v>213310</v>
      </c>
      <c r="I93" s="60">
        <f t="shared" si="5"/>
        <v>2879684</v>
      </c>
      <c r="J93">
        <f t="shared" si="7"/>
        <v>23968</v>
      </c>
      <c r="K93">
        <f>+VLOOKUP(J93,'TH thanh toán'!E$7:I$154,5,0)</f>
        <v>2879690</v>
      </c>
      <c r="L93" s="63">
        <f t="shared" si="8"/>
        <v>6</v>
      </c>
    </row>
    <row r="94" spans="1:12" outlineLevel="1" x14ac:dyDescent="0.25">
      <c r="A94">
        <f t="shared" si="6"/>
        <v>7</v>
      </c>
      <c r="B94" s="58">
        <v>44751</v>
      </c>
      <c r="C94" s="59" t="s">
        <v>520</v>
      </c>
      <c r="D94" s="59" t="s">
        <v>341</v>
      </c>
      <c r="E94" s="59" t="s">
        <v>521</v>
      </c>
      <c r="F94" s="60">
        <v>1305833</v>
      </c>
      <c r="G94" s="61" t="s">
        <v>343</v>
      </c>
      <c r="H94" s="60">
        <v>104467</v>
      </c>
      <c r="I94" s="60">
        <f t="shared" si="5"/>
        <v>1410300</v>
      </c>
      <c r="J94">
        <f t="shared" si="7"/>
        <v>24222</v>
      </c>
      <c r="K94">
        <f>+VLOOKUP(J94,'TH thanh toán'!E$7:I$154,5,0)</f>
        <v>1410296</v>
      </c>
      <c r="L94" s="63">
        <f t="shared" si="8"/>
        <v>-4</v>
      </c>
    </row>
    <row r="95" spans="1:12" outlineLevel="1" x14ac:dyDescent="0.25">
      <c r="A95">
        <f t="shared" si="6"/>
        <v>7</v>
      </c>
      <c r="B95" s="58">
        <v>44755</v>
      </c>
      <c r="C95" s="59" t="s">
        <v>522</v>
      </c>
      <c r="D95" s="59" t="s">
        <v>341</v>
      </c>
      <c r="E95" s="59" t="s">
        <v>523</v>
      </c>
      <c r="F95" s="60">
        <v>1280434</v>
      </c>
      <c r="G95" s="61" t="s">
        <v>343</v>
      </c>
      <c r="H95" s="60">
        <v>102435</v>
      </c>
      <c r="I95" s="60">
        <f t="shared" si="5"/>
        <v>1382869</v>
      </c>
      <c r="J95">
        <f t="shared" si="7"/>
        <v>24378</v>
      </c>
      <c r="K95">
        <f>+VLOOKUP(J95,'TH thanh toán'!E$7:I$154,5,0)</f>
        <v>1382872</v>
      </c>
      <c r="L95" s="63">
        <f t="shared" si="8"/>
        <v>3</v>
      </c>
    </row>
    <row r="96" spans="1:12" outlineLevel="1" x14ac:dyDescent="0.25">
      <c r="A96">
        <f t="shared" si="6"/>
        <v>7</v>
      </c>
      <c r="B96" s="58">
        <v>44755</v>
      </c>
      <c r="C96" s="59" t="s">
        <v>524</v>
      </c>
      <c r="D96" s="59" t="s">
        <v>341</v>
      </c>
      <c r="E96" s="59" t="s">
        <v>525</v>
      </c>
      <c r="F96" s="60">
        <v>1169911</v>
      </c>
      <c r="G96" s="61" t="s">
        <v>343</v>
      </c>
      <c r="H96" s="60">
        <v>93593</v>
      </c>
      <c r="I96" s="60">
        <f t="shared" si="5"/>
        <v>1263504</v>
      </c>
      <c r="J96">
        <f t="shared" si="7"/>
        <v>24400</v>
      </c>
      <c r="K96">
        <f>+VLOOKUP(J96,'TH thanh toán'!E$7:I$154,5,0)</f>
        <v>1263504</v>
      </c>
      <c r="L96" s="63">
        <f t="shared" si="8"/>
        <v>0</v>
      </c>
    </row>
    <row r="97" spans="1:12" outlineLevel="1" x14ac:dyDescent="0.25">
      <c r="A97">
        <f t="shared" si="6"/>
        <v>7</v>
      </c>
      <c r="B97" s="58">
        <v>44757</v>
      </c>
      <c r="C97" s="59" t="s">
        <v>526</v>
      </c>
      <c r="D97" s="59" t="s">
        <v>341</v>
      </c>
      <c r="E97" s="59" t="s">
        <v>527</v>
      </c>
      <c r="F97" s="60">
        <v>1280434</v>
      </c>
      <c r="G97" s="61" t="s">
        <v>343</v>
      </c>
      <c r="H97" s="60">
        <v>102435</v>
      </c>
      <c r="I97" s="60">
        <f t="shared" si="5"/>
        <v>1382869</v>
      </c>
      <c r="J97">
        <f t="shared" si="7"/>
        <v>25834</v>
      </c>
      <c r="K97">
        <f>+VLOOKUP(J97,'TH thanh toán'!E$7:I$154,5,0)</f>
        <v>1382869</v>
      </c>
      <c r="L97" s="63">
        <f t="shared" si="8"/>
        <v>0</v>
      </c>
    </row>
    <row r="98" spans="1:12" outlineLevel="1" x14ac:dyDescent="0.25">
      <c r="A98">
        <f t="shared" si="6"/>
        <v>7</v>
      </c>
      <c r="B98" s="58">
        <v>44757</v>
      </c>
      <c r="C98" s="59" t="s">
        <v>528</v>
      </c>
      <c r="D98" s="59" t="s">
        <v>341</v>
      </c>
      <c r="E98" s="59" t="s">
        <v>529</v>
      </c>
      <c r="F98" s="60">
        <v>1046392</v>
      </c>
      <c r="G98" s="61" t="s">
        <v>343</v>
      </c>
      <c r="H98" s="60">
        <v>83711</v>
      </c>
      <c r="I98" s="60">
        <f t="shared" si="5"/>
        <v>1130103</v>
      </c>
      <c r="J98">
        <f t="shared" si="7"/>
        <v>25835</v>
      </c>
      <c r="K98">
        <f>+VLOOKUP(J98,'TH thanh toán'!E$7:I$154,5,0)</f>
        <v>1130103</v>
      </c>
      <c r="L98" s="63">
        <f t="shared" si="8"/>
        <v>0</v>
      </c>
    </row>
    <row r="99" spans="1:12" outlineLevel="1" x14ac:dyDescent="0.25">
      <c r="A99">
        <f t="shared" si="6"/>
        <v>7</v>
      </c>
      <c r="B99" s="58">
        <v>44757</v>
      </c>
      <c r="C99" s="59" t="s">
        <v>530</v>
      </c>
      <c r="D99" s="59" t="s">
        <v>341</v>
      </c>
      <c r="E99" s="59" t="s">
        <v>531</v>
      </c>
      <c r="F99" s="60">
        <v>713137</v>
      </c>
      <c r="G99" s="61" t="s">
        <v>343</v>
      </c>
      <c r="H99" s="60">
        <v>57051</v>
      </c>
      <c r="I99" s="60">
        <f t="shared" si="5"/>
        <v>770188</v>
      </c>
      <c r="J99">
        <f t="shared" si="7"/>
        <v>25836</v>
      </c>
      <c r="K99">
        <f>+VLOOKUP(J99,'TH thanh toán'!E$7:I$154,5,0)</f>
        <v>770188</v>
      </c>
      <c r="L99" s="63">
        <f t="shared" si="8"/>
        <v>0</v>
      </c>
    </row>
    <row r="100" spans="1:12" outlineLevel="1" x14ac:dyDescent="0.25">
      <c r="A100">
        <f t="shared" si="6"/>
        <v>7</v>
      </c>
      <c r="B100" s="58">
        <v>44760</v>
      </c>
      <c r="C100" s="59" t="s">
        <v>532</v>
      </c>
      <c r="D100" s="59" t="s">
        <v>341</v>
      </c>
      <c r="E100" s="59" t="s">
        <v>533</v>
      </c>
      <c r="F100" s="60">
        <v>3899485</v>
      </c>
      <c r="G100" s="61" t="s">
        <v>343</v>
      </c>
      <c r="H100" s="60">
        <v>311959</v>
      </c>
      <c r="I100" s="60">
        <f t="shared" si="5"/>
        <v>4211444</v>
      </c>
      <c r="J100">
        <f t="shared" si="7"/>
        <v>25965</v>
      </c>
      <c r="K100">
        <f>+VLOOKUP(J100,'TH thanh toán'!E$7:I$154,5,0)</f>
        <v>4211444</v>
      </c>
      <c r="L100" s="63">
        <f t="shared" si="8"/>
        <v>0</v>
      </c>
    </row>
    <row r="101" spans="1:12" outlineLevel="1" x14ac:dyDescent="0.25">
      <c r="A101">
        <f t="shared" si="6"/>
        <v>7</v>
      </c>
      <c r="B101" s="58">
        <v>44761</v>
      </c>
      <c r="C101" s="59" t="s">
        <v>534</v>
      </c>
      <c r="D101" s="59" t="s">
        <v>341</v>
      </c>
      <c r="E101" s="59" t="s">
        <v>535</v>
      </c>
      <c r="F101" s="60">
        <v>2342369</v>
      </c>
      <c r="G101" s="61" t="s">
        <v>343</v>
      </c>
      <c r="H101" s="60">
        <v>187390</v>
      </c>
      <c r="I101" s="60">
        <f t="shared" si="5"/>
        <v>2529759</v>
      </c>
      <c r="J101">
        <f t="shared" si="7"/>
        <v>26075</v>
      </c>
      <c r="K101">
        <f>+VLOOKUP(J101,'TH thanh toán'!E$7:I$154,5,0)</f>
        <v>2529759</v>
      </c>
      <c r="L101" s="63">
        <f t="shared" si="8"/>
        <v>0</v>
      </c>
    </row>
    <row r="102" spans="1:12" outlineLevel="1" x14ac:dyDescent="0.25">
      <c r="A102">
        <f t="shared" si="6"/>
        <v>7</v>
      </c>
      <c r="B102" s="58">
        <v>44762</v>
      </c>
      <c r="C102" s="59" t="s">
        <v>536</v>
      </c>
      <c r="D102" s="59" t="s">
        <v>341</v>
      </c>
      <c r="E102" s="59" t="s">
        <v>537</v>
      </c>
      <c r="F102" s="60">
        <v>949546</v>
      </c>
      <c r="G102" s="61" t="s">
        <v>343</v>
      </c>
      <c r="H102" s="60">
        <v>75964</v>
      </c>
      <c r="I102" s="60">
        <f t="shared" si="5"/>
        <v>1025510</v>
      </c>
      <c r="J102">
        <f t="shared" si="7"/>
        <v>26124</v>
      </c>
      <c r="K102">
        <f>+VLOOKUP(J102,'TH thanh toán'!E$7:I$154,5,0)</f>
        <v>1025510</v>
      </c>
      <c r="L102" s="63">
        <f t="shared" si="8"/>
        <v>0</v>
      </c>
    </row>
    <row r="103" spans="1:12" outlineLevel="1" x14ac:dyDescent="0.25">
      <c r="A103">
        <f t="shared" si="6"/>
        <v>7</v>
      </c>
      <c r="B103" s="58">
        <v>44764</v>
      </c>
      <c r="C103" s="59" t="s">
        <v>538</v>
      </c>
      <c r="D103" s="59" t="s">
        <v>341</v>
      </c>
      <c r="E103" s="59" t="s">
        <v>539</v>
      </c>
      <c r="F103" s="60">
        <v>637551</v>
      </c>
      <c r="G103" s="61" t="s">
        <v>343</v>
      </c>
      <c r="H103" s="60">
        <v>51004</v>
      </c>
      <c r="I103" s="60">
        <f t="shared" si="5"/>
        <v>688555</v>
      </c>
      <c r="J103">
        <f t="shared" si="7"/>
        <v>26958</v>
      </c>
      <c r="K103">
        <f>+VLOOKUP(J103,'TH thanh toán'!E$7:I$154,5,0)</f>
        <v>688555</v>
      </c>
      <c r="L103" s="63">
        <f t="shared" si="8"/>
        <v>0</v>
      </c>
    </row>
    <row r="104" spans="1:12" outlineLevel="1" x14ac:dyDescent="0.25">
      <c r="A104">
        <f t="shared" si="6"/>
        <v>7</v>
      </c>
      <c r="B104" s="58">
        <v>44764</v>
      </c>
      <c r="C104" s="59" t="s">
        <v>540</v>
      </c>
      <c r="D104" s="59" t="s">
        <v>341</v>
      </c>
      <c r="E104" s="59" t="s">
        <v>541</v>
      </c>
      <c r="F104" s="60">
        <v>1061934</v>
      </c>
      <c r="G104" s="61" t="s">
        <v>343</v>
      </c>
      <c r="H104" s="60">
        <v>84955</v>
      </c>
      <c r="I104" s="60">
        <f t="shared" si="5"/>
        <v>1146889</v>
      </c>
      <c r="J104">
        <f t="shared" si="7"/>
        <v>27062</v>
      </c>
      <c r="K104" t="e">
        <f>+VLOOKUP(J104,'TH thanh toán'!E$7:I$154,5,0)</f>
        <v>#N/A</v>
      </c>
      <c r="L104" s="63" t="e">
        <f t="shared" si="8"/>
        <v>#N/A</v>
      </c>
    </row>
    <row r="105" spans="1:12" outlineLevel="1" x14ac:dyDescent="0.25">
      <c r="A105">
        <f t="shared" si="6"/>
        <v>7</v>
      </c>
      <c r="B105" s="58">
        <v>44764</v>
      </c>
      <c r="C105" s="59" t="s">
        <v>542</v>
      </c>
      <c r="D105" s="59" t="s">
        <v>341</v>
      </c>
      <c r="E105" s="59" t="s">
        <v>543</v>
      </c>
      <c r="F105" s="60">
        <v>695229</v>
      </c>
      <c r="G105" s="61" t="s">
        <v>343</v>
      </c>
      <c r="H105" s="60">
        <v>55618</v>
      </c>
      <c r="I105" s="60">
        <f t="shared" si="5"/>
        <v>750847</v>
      </c>
      <c r="J105">
        <f t="shared" si="7"/>
        <v>27064</v>
      </c>
      <c r="K105">
        <f>+VLOOKUP(J105,'TH thanh toán'!E$7:I$154,5,0)</f>
        <v>750847</v>
      </c>
      <c r="L105" s="63">
        <f t="shared" si="8"/>
        <v>0</v>
      </c>
    </row>
    <row r="106" spans="1:12" outlineLevel="1" x14ac:dyDescent="0.25">
      <c r="A106">
        <f t="shared" si="6"/>
        <v>7</v>
      </c>
      <c r="B106" s="58">
        <v>44767</v>
      </c>
      <c r="C106" s="59" t="s">
        <v>544</v>
      </c>
      <c r="D106" s="59" t="s">
        <v>341</v>
      </c>
      <c r="E106" s="59" t="s">
        <v>545</v>
      </c>
      <c r="F106" s="60">
        <v>697594</v>
      </c>
      <c r="G106" s="61" t="s">
        <v>343</v>
      </c>
      <c r="H106" s="60">
        <v>55808</v>
      </c>
      <c r="I106" s="60">
        <f t="shared" si="5"/>
        <v>753402</v>
      </c>
      <c r="J106">
        <f t="shared" si="7"/>
        <v>27282</v>
      </c>
      <c r="K106">
        <f>+VLOOKUP(J106,'TH thanh toán'!E$7:I$154,5,0)</f>
        <v>753402</v>
      </c>
      <c r="L106" s="63">
        <f t="shared" si="8"/>
        <v>0</v>
      </c>
    </row>
    <row r="107" spans="1:12" outlineLevel="1" x14ac:dyDescent="0.25">
      <c r="A107">
        <f t="shared" si="6"/>
        <v>7</v>
      </c>
      <c r="B107" s="58">
        <v>44767</v>
      </c>
      <c r="C107" s="59" t="s">
        <v>546</v>
      </c>
      <c r="D107" s="59" t="s">
        <v>341</v>
      </c>
      <c r="E107" s="59" t="s">
        <v>547</v>
      </c>
      <c r="F107" s="60">
        <v>2304781</v>
      </c>
      <c r="G107" s="61" t="s">
        <v>343</v>
      </c>
      <c r="H107" s="60">
        <v>184382</v>
      </c>
      <c r="I107" s="60">
        <f t="shared" si="5"/>
        <v>2489163</v>
      </c>
      <c r="J107">
        <f t="shared" si="7"/>
        <v>27285</v>
      </c>
      <c r="K107">
        <f>+VLOOKUP(J107,'TH thanh toán'!E$7:I$154,5,0)</f>
        <v>2489163</v>
      </c>
      <c r="L107" s="63">
        <f t="shared" si="8"/>
        <v>0</v>
      </c>
    </row>
    <row r="108" spans="1:12" outlineLevel="1" x14ac:dyDescent="0.25">
      <c r="A108">
        <f t="shared" si="6"/>
        <v>7</v>
      </c>
      <c r="B108" s="58">
        <v>44768</v>
      </c>
      <c r="C108" s="59" t="s">
        <v>548</v>
      </c>
      <c r="D108" s="59" t="s">
        <v>341</v>
      </c>
      <c r="E108" s="59" t="s">
        <v>549</v>
      </c>
      <c r="F108" s="60">
        <v>826580</v>
      </c>
      <c r="G108" s="61" t="s">
        <v>343</v>
      </c>
      <c r="H108" s="60">
        <v>66126</v>
      </c>
      <c r="I108" s="60">
        <f t="shared" si="5"/>
        <v>892706</v>
      </c>
      <c r="J108">
        <f t="shared" si="7"/>
        <v>27357</v>
      </c>
      <c r="K108" t="e">
        <f>+VLOOKUP(J108,'TH thanh toán'!E$7:I$154,5,0)</f>
        <v>#N/A</v>
      </c>
      <c r="L108" s="63" t="e">
        <f t="shared" si="8"/>
        <v>#N/A</v>
      </c>
    </row>
    <row r="109" spans="1:12" outlineLevel="1" x14ac:dyDescent="0.25">
      <c r="A109">
        <f t="shared" si="6"/>
        <v>7</v>
      </c>
      <c r="B109" s="58">
        <v>44768</v>
      </c>
      <c r="C109" s="59" t="s">
        <v>550</v>
      </c>
      <c r="D109" s="59" t="s">
        <v>341</v>
      </c>
      <c r="E109" s="59" t="s">
        <v>551</v>
      </c>
      <c r="F109" s="60">
        <v>1097321</v>
      </c>
      <c r="G109" s="61" t="s">
        <v>343</v>
      </c>
      <c r="H109" s="60">
        <v>87786</v>
      </c>
      <c r="I109" s="60">
        <f t="shared" si="5"/>
        <v>1185107</v>
      </c>
      <c r="J109">
        <f t="shared" si="7"/>
        <v>27410</v>
      </c>
      <c r="K109">
        <f>+VLOOKUP(J109,'TH thanh toán'!E$7:I$154,5,0)</f>
        <v>1185107</v>
      </c>
      <c r="L109" s="63">
        <f t="shared" si="8"/>
        <v>0</v>
      </c>
    </row>
    <row r="110" spans="1:12" outlineLevel="1" x14ac:dyDescent="0.25">
      <c r="A110">
        <f t="shared" si="6"/>
        <v>7</v>
      </c>
      <c r="B110" s="58">
        <v>44769</v>
      </c>
      <c r="C110" s="59" t="s">
        <v>552</v>
      </c>
      <c r="D110" s="59" t="s">
        <v>341</v>
      </c>
      <c r="E110" s="59" t="s">
        <v>553</v>
      </c>
      <c r="F110" s="60">
        <v>1061934</v>
      </c>
      <c r="G110" s="61" t="s">
        <v>343</v>
      </c>
      <c r="H110" s="60">
        <v>84955</v>
      </c>
      <c r="I110" s="60">
        <f t="shared" si="5"/>
        <v>1146889</v>
      </c>
      <c r="J110">
        <f t="shared" si="7"/>
        <v>27454</v>
      </c>
      <c r="K110">
        <f>+VLOOKUP(J110,'TH thanh toán'!E$7:I$154,5,0)</f>
        <v>1146889</v>
      </c>
      <c r="L110" s="63">
        <f t="shared" si="8"/>
        <v>0</v>
      </c>
    </row>
    <row r="111" spans="1:12" outlineLevel="1" x14ac:dyDescent="0.25">
      <c r="A111">
        <f t="shared" si="6"/>
        <v>7</v>
      </c>
      <c r="B111" s="58">
        <v>44769</v>
      </c>
      <c r="C111" s="59" t="s">
        <v>554</v>
      </c>
      <c r="D111" s="59" t="s">
        <v>341</v>
      </c>
      <c r="E111" s="59" t="s">
        <v>555</v>
      </c>
      <c r="F111" s="60">
        <v>823570</v>
      </c>
      <c r="G111" s="61" t="s">
        <v>343</v>
      </c>
      <c r="H111" s="60">
        <v>65886</v>
      </c>
      <c r="I111" s="60">
        <f t="shared" si="5"/>
        <v>889456</v>
      </c>
      <c r="J111">
        <f t="shared" si="7"/>
        <v>27455</v>
      </c>
      <c r="K111">
        <f>+VLOOKUP(J111,'TH thanh toán'!E$7:I$154,5,0)</f>
        <v>889456</v>
      </c>
      <c r="L111" s="63">
        <f t="shared" si="8"/>
        <v>0</v>
      </c>
    </row>
    <row r="112" spans="1:12" outlineLevel="1" x14ac:dyDescent="0.25">
      <c r="A112">
        <f t="shared" si="6"/>
        <v>7</v>
      </c>
      <c r="B112" s="58">
        <v>44771</v>
      </c>
      <c r="C112" s="59" t="s">
        <v>556</v>
      </c>
      <c r="D112" s="59" t="s">
        <v>341</v>
      </c>
      <c r="E112" s="59" t="s">
        <v>557</v>
      </c>
      <c r="F112" s="60">
        <v>474773</v>
      </c>
      <c r="G112" s="61" t="s">
        <v>343</v>
      </c>
      <c r="H112" s="60">
        <v>37982</v>
      </c>
      <c r="I112" s="60">
        <f t="shared" si="5"/>
        <v>512755</v>
      </c>
      <c r="J112">
        <f t="shared" si="7"/>
        <v>28701</v>
      </c>
      <c r="K112">
        <f>+VLOOKUP(J112,'TH thanh toán'!E$7:I$154,5,0)</f>
        <v>512755</v>
      </c>
      <c r="L112" s="63">
        <f t="shared" si="8"/>
        <v>0</v>
      </c>
    </row>
    <row r="113" spans="1:12" outlineLevel="1" x14ac:dyDescent="0.25">
      <c r="A113">
        <f t="shared" si="6"/>
        <v>7</v>
      </c>
      <c r="B113" s="58">
        <v>44771</v>
      </c>
      <c r="C113" s="59" t="s">
        <v>558</v>
      </c>
      <c r="D113" s="59" t="s">
        <v>341</v>
      </c>
      <c r="E113" s="59" t="s">
        <v>559</v>
      </c>
      <c r="F113" s="60">
        <v>823570</v>
      </c>
      <c r="G113" s="61" t="s">
        <v>343</v>
      </c>
      <c r="H113" s="60">
        <v>65886</v>
      </c>
      <c r="I113" s="60">
        <f t="shared" si="5"/>
        <v>889456</v>
      </c>
      <c r="J113">
        <f t="shared" si="7"/>
        <v>28729</v>
      </c>
      <c r="K113">
        <f>+VLOOKUP(J113,'TH thanh toán'!E$7:I$154,5,0)</f>
        <v>889456</v>
      </c>
      <c r="L113" s="63">
        <f t="shared" si="8"/>
        <v>0</v>
      </c>
    </row>
    <row r="114" spans="1:12" outlineLevel="1" x14ac:dyDescent="0.25">
      <c r="A114">
        <f t="shared" si="6"/>
        <v>7</v>
      </c>
      <c r="B114" s="58">
        <v>44772</v>
      </c>
      <c r="C114" s="59" t="s">
        <v>560</v>
      </c>
      <c r="D114" s="59" t="s">
        <v>341</v>
      </c>
      <c r="E114" s="59" t="s">
        <v>561</v>
      </c>
      <c r="F114" s="60">
        <v>1108434</v>
      </c>
      <c r="G114" s="61" t="s">
        <v>343</v>
      </c>
      <c r="H114" s="60">
        <v>88675</v>
      </c>
      <c r="I114" s="60">
        <f t="shared" si="5"/>
        <v>1197109</v>
      </c>
      <c r="J114">
        <f t="shared" si="7"/>
        <v>28845</v>
      </c>
      <c r="K114">
        <f>+VLOOKUP(J114,'TH thanh toán'!E$7:I$154,5,0)</f>
        <v>1197109</v>
      </c>
      <c r="L114" s="63">
        <f t="shared" si="8"/>
        <v>0</v>
      </c>
    </row>
    <row r="115" spans="1:12" outlineLevel="1" x14ac:dyDescent="0.25">
      <c r="A115">
        <f t="shared" si="6"/>
        <v>8</v>
      </c>
      <c r="B115" s="58">
        <v>44774</v>
      </c>
      <c r="C115" s="59" t="s">
        <v>562</v>
      </c>
      <c r="D115" s="59" t="s">
        <v>341</v>
      </c>
      <c r="E115" s="59" t="s">
        <v>563</v>
      </c>
      <c r="F115" s="60">
        <v>1755207</v>
      </c>
      <c r="G115" s="61" t="s">
        <v>343</v>
      </c>
      <c r="H115" s="60">
        <v>140417</v>
      </c>
      <c r="I115" s="60">
        <f t="shared" si="5"/>
        <v>1895624</v>
      </c>
      <c r="J115">
        <f t="shared" si="7"/>
        <v>28968</v>
      </c>
      <c r="K115">
        <f>+VLOOKUP(J115,'TH thanh toán'!E$7:I$154,5,0)</f>
        <v>1895624</v>
      </c>
      <c r="L115" s="63">
        <f t="shared" si="8"/>
        <v>0</v>
      </c>
    </row>
    <row r="116" spans="1:12" outlineLevel="1" x14ac:dyDescent="0.25">
      <c r="A116">
        <f t="shared" si="6"/>
        <v>8</v>
      </c>
      <c r="B116" s="58">
        <v>44774</v>
      </c>
      <c r="C116" s="59" t="s">
        <v>564</v>
      </c>
      <c r="D116" s="59" t="s">
        <v>341</v>
      </c>
      <c r="E116" s="59" t="s">
        <v>565</v>
      </c>
      <c r="F116" s="60">
        <v>959221</v>
      </c>
      <c r="G116" s="61" t="s">
        <v>343</v>
      </c>
      <c r="H116" s="60">
        <v>76738</v>
      </c>
      <c r="I116" s="60">
        <f t="shared" si="5"/>
        <v>1035959</v>
      </c>
      <c r="J116">
        <f t="shared" si="7"/>
        <v>28969</v>
      </c>
      <c r="K116">
        <f>+VLOOKUP(J116,'TH thanh toán'!E$7:I$154,5,0)</f>
        <v>1035959</v>
      </c>
      <c r="L116" s="63">
        <f t="shared" si="8"/>
        <v>0</v>
      </c>
    </row>
    <row r="117" spans="1:12" outlineLevel="1" x14ac:dyDescent="0.25">
      <c r="A117">
        <f t="shared" si="6"/>
        <v>8</v>
      </c>
      <c r="B117" s="58">
        <v>44774</v>
      </c>
      <c r="C117" s="59" t="s">
        <v>566</v>
      </c>
      <c r="D117" s="59" t="s">
        <v>341</v>
      </c>
      <c r="E117" s="59" t="s">
        <v>567</v>
      </c>
      <c r="F117" s="60">
        <v>1280434</v>
      </c>
      <c r="G117" s="61" t="s">
        <v>343</v>
      </c>
      <c r="H117" s="60">
        <v>102435</v>
      </c>
      <c r="I117" s="60">
        <f t="shared" si="5"/>
        <v>1382869</v>
      </c>
      <c r="J117">
        <f t="shared" si="7"/>
        <v>28971</v>
      </c>
      <c r="K117">
        <f>+VLOOKUP(J117,'TH thanh toán'!E$7:I$154,5,0)</f>
        <v>1382869</v>
      </c>
      <c r="L117" s="63">
        <f t="shared" si="8"/>
        <v>0</v>
      </c>
    </row>
    <row r="118" spans="1:12" outlineLevel="1" x14ac:dyDescent="0.25">
      <c r="A118">
        <f t="shared" si="6"/>
        <v>8</v>
      </c>
      <c r="B118" s="58">
        <v>44774</v>
      </c>
      <c r="C118" s="59" t="s">
        <v>568</v>
      </c>
      <c r="D118" s="59" t="s">
        <v>341</v>
      </c>
      <c r="E118" s="59" t="s">
        <v>569</v>
      </c>
      <c r="F118" s="60">
        <v>1885504</v>
      </c>
      <c r="G118" s="61" t="s">
        <v>343</v>
      </c>
      <c r="H118" s="60">
        <v>150840</v>
      </c>
      <c r="I118" s="60">
        <f t="shared" si="5"/>
        <v>2036344</v>
      </c>
      <c r="J118">
        <f t="shared" si="7"/>
        <v>28982</v>
      </c>
      <c r="K118">
        <f>+VLOOKUP(J118,'TH thanh toán'!E$7:I$154,5,0)</f>
        <v>2036344</v>
      </c>
      <c r="L118" s="63">
        <f t="shared" si="8"/>
        <v>0</v>
      </c>
    </row>
    <row r="119" spans="1:12" outlineLevel="1" x14ac:dyDescent="0.25">
      <c r="A119">
        <f t="shared" si="6"/>
        <v>8</v>
      </c>
      <c r="B119" s="58">
        <v>44775</v>
      </c>
      <c r="C119" s="59" t="s">
        <v>570</v>
      </c>
      <c r="D119" s="59" t="s">
        <v>341</v>
      </c>
      <c r="E119" s="59" t="s">
        <v>571</v>
      </c>
      <c r="F119" s="60">
        <v>959221</v>
      </c>
      <c r="G119" s="61" t="s">
        <v>343</v>
      </c>
      <c r="H119" s="60">
        <v>76738</v>
      </c>
      <c r="I119" s="60">
        <f t="shared" si="5"/>
        <v>1035959</v>
      </c>
      <c r="J119">
        <f t="shared" si="7"/>
        <v>29061</v>
      </c>
      <c r="K119">
        <f>+VLOOKUP(J119,'TH thanh toán'!E$7:I$154,5,0)</f>
        <v>1035959</v>
      </c>
      <c r="L119" s="63">
        <f t="shared" si="8"/>
        <v>0</v>
      </c>
    </row>
    <row r="120" spans="1:12" outlineLevel="1" x14ac:dyDescent="0.25">
      <c r="A120">
        <f t="shared" si="6"/>
        <v>8</v>
      </c>
      <c r="B120" s="58">
        <v>44775</v>
      </c>
      <c r="C120" s="59" t="s">
        <v>572</v>
      </c>
      <c r="D120" s="59" t="s">
        <v>341</v>
      </c>
      <c r="E120" s="59" t="s">
        <v>573</v>
      </c>
      <c r="F120" s="60">
        <v>2342369</v>
      </c>
      <c r="G120" s="61" t="s">
        <v>343</v>
      </c>
      <c r="H120" s="60">
        <v>187390</v>
      </c>
      <c r="I120" s="60">
        <f t="shared" si="5"/>
        <v>2529759</v>
      </c>
      <c r="J120">
        <f t="shared" si="7"/>
        <v>29064</v>
      </c>
      <c r="K120">
        <f>+VLOOKUP(J120,'TH thanh toán'!E$7:I$154,5,0)</f>
        <v>2529759</v>
      </c>
      <c r="L120" s="63">
        <f t="shared" si="8"/>
        <v>0</v>
      </c>
    </row>
    <row r="121" spans="1:12" outlineLevel="1" x14ac:dyDescent="0.25">
      <c r="A121">
        <f t="shared" si="6"/>
        <v>8</v>
      </c>
      <c r="B121" s="58">
        <v>44775</v>
      </c>
      <c r="C121" s="59" t="s">
        <v>574</v>
      </c>
      <c r="D121" s="59" t="s">
        <v>341</v>
      </c>
      <c r="E121" s="59" t="s">
        <v>575</v>
      </c>
      <c r="F121" s="60">
        <v>2560869</v>
      </c>
      <c r="G121" s="61" t="s">
        <v>343</v>
      </c>
      <c r="H121" s="60">
        <v>204870</v>
      </c>
      <c r="I121" s="60">
        <f t="shared" si="5"/>
        <v>2765739</v>
      </c>
      <c r="J121">
        <f t="shared" si="7"/>
        <v>29209</v>
      </c>
      <c r="K121">
        <f>+VLOOKUP(J121,'TH thanh toán'!E$7:I$154,5,0)</f>
        <v>2765739</v>
      </c>
      <c r="L121" s="63">
        <f t="shared" si="8"/>
        <v>0</v>
      </c>
    </row>
    <row r="122" spans="1:12" outlineLevel="1" x14ac:dyDescent="0.25">
      <c r="A122">
        <f t="shared" si="6"/>
        <v>8</v>
      </c>
      <c r="B122" s="58">
        <v>44776</v>
      </c>
      <c r="C122" s="59" t="s">
        <v>576</v>
      </c>
      <c r="D122" s="59" t="s">
        <v>341</v>
      </c>
      <c r="E122" s="59" t="s">
        <v>577</v>
      </c>
      <c r="F122" s="60">
        <v>1116151</v>
      </c>
      <c r="G122" s="61" t="s">
        <v>343</v>
      </c>
      <c r="H122" s="60">
        <v>89292</v>
      </c>
      <c r="I122" s="60">
        <f t="shared" si="5"/>
        <v>1205443</v>
      </c>
      <c r="J122">
        <f t="shared" si="7"/>
        <v>29370</v>
      </c>
      <c r="K122">
        <f>+VLOOKUP(J122,'TH thanh toán'!E$7:I$154,5,0)</f>
        <v>1205443</v>
      </c>
      <c r="L122" s="63">
        <f t="shared" si="8"/>
        <v>0</v>
      </c>
    </row>
    <row r="123" spans="1:12" outlineLevel="1" x14ac:dyDescent="0.25">
      <c r="A123">
        <f t="shared" si="6"/>
        <v>8</v>
      </c>
      <c r="B123" s="58">
        <v>44778</v>
      </c>
      <c r="C123" s="59" t="s">
        <v>578</v>
      </c>
      <c r="D123" s="59" t="s">
        <v>341</v>
      </c>
      <c r="E123" s="59" t="s">
        <v>579</v>
      </c>
      <c r="F123" s="60">
        <v>1225119</v>
      </c>
      <c r="G123" s="61" t="s">
        <v>343</v>
      </c>
      <c r="H123" s="60">
        <v>98010</v>
      </c>
      <c r="I123" s="60">
        <f t="shared" si="5"/>
        <v>1323129</v>
      </c>
      <c r="J123">
        <f t="shared" si="7"/>
        <v>29479</v>
      </c>
      <c r="K123">
        <f>+VLOOKUP(J123,'TH thanh toán'!E$7:I$154,5,0)</f>
        <v>1323129</v>
      </c>
      <c r="L123" s="63">
        <f t="shared" si="8"/>
        <v>0</v>
      </c>
    </row>
    <row r="124" spans="1:12" outlineLevel="1" x14ac:dyDescent="0.25">
      <c r="A124">
        <f t="shared" si="6"/>
        <v>8</v>
      </c>
      <c r="B124" s="58">
        <v>44778</v>
      </c>
      <c r="C124" s="59" t="s">
        <v>580</v>
      </c>
      <c r="D124" s="59" t="s">
        <v>341</v>
      </c>
      <c r="E124" s="59" t="s">
        <v>581</v>
      </c>
      <c r="F124" s="60">
        <v>1333186</v>
      </c>
      <c r="G124" s="61" t="s">
        <v>343</v>
      </c>
      <c r="H124" s="60">
        <v>106655</v>
      </c>
      <c r="I124" s="60">
        <f t="shared" si="5"/>
        <v>1439841</v>
      </c>
      <c r="J124">
        <f t="shared" si="7"/>
        <v>29480</v>
      </c>
      <c r="K124">
        <f>+VLOOKUP(J124,'TH thanh toán'!E$7:I$154,5,0)</f>
        <v>1439841</v>
      </c>
      <c r="L124" s="63">
        <f t="shared" si="8"/>
        <v>0</v>
      </c>
    </row>
    <row r="125" spans="1:12" outlineLevel="1" x14ac:dyDescent="0.25">
      <c r="A125">
        <f t="shared" si="6"/>
        <v>8</v>
      </c>
      <c r="B125" s="58">
        <v>44778</v>
      </c>
      <c r="C125" s="59" t="s">
        <v>582</v>
      </c>
      <c r="D125" s="59" t="s">
        <v>341</v>
      </c>
      <c r="E125" s="59" t="s">
        <v>583</v>
      </c>
      <c r="F125" s="60">
        <v>1114686</v>
      </c>
      <c r="G125" s="61" t="s">
        <v>343</v>
      </c>
      <c r="H125" s="60">
        <v>89175</v>
      </c>
      <c r="I125" s="60">
        <f t="shared" si="5"/>
        <v>1203861</v>
      </c>
      <c r="J125">
        <f t="shared" si="7"/>
        <v>29482</v>
      </c>
      <c r="K125">
        <f>+VLOOKUP(J125,'TH thanh toán'!E$7:I$154,5,0)</f>
        <v>1203861</v>
      </c>
      <c r="L125" s="63">
        <f t="shared" si="8"/>
        <v>0</v>
      </c>
    </row>
    <row r="126" spans="1:12" outlineLevel="1" x14ac:dyDescent="0.25">
      <c r="A126">
        <f t="shared" si="6"/>
        <v>8</v>
      </c>
      <c r="B126" s="58">
        <v>44778</v>
      </c>
      <c r="C126" s="59" t="s">
        <v>584</v>
      </c>
      <c r="D126" s="59" t="s">
        <v>341</v>
      </c>
      <c r="E126" s="59" t="s">
        <v>585</v>
      </c>
      <c r="F126" s="60">
        <v>984389</v>
      </c>
      <c r="G126" s="61" t="s">
        <v>343</v>
      </c>
      <c r="H126" s="60">
        <v>78751</v>
      </c>
      <c r="I126" s="60">
        <f t="shared" si="5"/>
        <v>1063140</v>
      </c>
      <c r="J126">
        <f t="shared" si="7"/>
        <v>29484</v>
      </c>
      <c r="K126">
        <f>+VLOOKUP(J126,'TH thanh toán'!E$7:I$154,5,0)</f>
        <v>1063140</v>
      </c>
      <c r="L126" s="63">
        <f t="shared" si="8"/>
        <v>0</v>
      </c>
    </row>
    <row r="127" spans="1:12" outlineLevel="1" x14ac:dyDescent="0.25">
      <c r="A127">
        <f t="shared" si="6"/>
        <v>8</v>
      </c>
      <c r="B127" s="58">
        <v>44778</v>
      </c>
      <c r="C127" s="59" t="s">
        <v>586</v>
      </c>
      <c r="D127" s="59" t="s">
        <v>341</v>
      </c>
      <c r="E127" s="59" t="s">
        <v>587</v>
      </c>
      <c r="F127" s="60">
        <v>1142451</v>
      </c>
      <c r="G127" s="61" t="s">
        <v>343</v>
      </c>
      <c r="H127" s="60">
        <v>91396</v>
      </c>
      <c r="I127" s="60">
        <f t="shared" si="5"/>
        <v>1233847</v>
      </c>
      <c r="J127">
        <f t="shared" si="7"/>
        <v>29485</v>
      </c>
      <c r="K127">
        <f>+VLOOKUP(J127,'TH thanh toán'!E$7:I$154,5,0)</f>
        <v>1233847</v>
      </c>
      <c r="L127" s="63">
        <f t="shared" si="8"/>
        <v>0</v>
      </c>
    </row>
    <row r="128" spans="1:12" outlineLevel="1" x14ac:dyDescent="0.25">
      <c r="A128">
        <f t="shared" si="6"/>
        <v>8</v>
      </c>
      <c r="B128" s="58">
        <v>44778</v>
      </c>
      <c r="C128" s="59" t="s">
        <v>588</v>
      </c>
      <c r="D128" s="59" t="s">
        <v>341</v>
      </c>
      <c r="E128" s="59" t="s">
        <v>589</v>
      </c>
      <c r="F128" s="60">
        <v>1333186</v>
      </c>
      <c r="G128" s="61" t="s">
        <v>343</v>
      </c>
      <c r="H128" s="60">
        <v>106655</v>
      </c>
      <c r="I128" s="60">
        <f t="shared" si="5"/>
        <v>1439841</v>
      </c>
      <c r="J128">
        <f t="shared" si="7"/>
        <v>29486</v>
      </c>
      <c r="K128">
        <f>+VLOOKUP(J128,'TH thanh toán'!E$7:I$154,5,0)</f>
        <v>1439841</v>
      </c>
      <c r="L128" s="63">
        <f t="shared" si="8"/>
        <v>0</v>
      </c>
    </row>
    <row r="129" spans="1:12" outlineLevel="1" x14ac:dyDescent="0.25">
      <c r="A129">
        <f t="shared" si="6"/>
        <v>8</v>
      </c>
      <c r="B129" s="58">
        <v>44778</v>
      </c>
      <c r="C129" s="59" t="s">
        <v>590</v>
      </c>
      <c r="D129" s="59" t="s">
        <v>341</v>
      </c>
      <c r="E129" s="59" t="s">
        <v>591</v>
      </c>
      <c r="F129" s="60">
        <v>1114686</v>
      </c>
      <c r="G129" s="61" t="s">
        <v>343</v>
      </c>
      <c r="H129" s="60">
        <v>89175</v>
      </c>
      <c r="I129" s="60">
        <f t="shared" si="5"/>
        <v>1203861</v>
      </c>
      <c r="J129">
        <f t="shared" si="7"/>
        <v>29488</v>
      </c>
      <c r="K129">
        <f>+VLOOKUP(J129,'TH thanh toán'!E$7:I$154,5,0)</f>
        <v>1203861</v>
      </c>
      <c r="L129" s="63">
        <f t="shared" si="8"/>
        <v>0</v>
      </c>
    </row>
    <row r="130" spans="1:12" outlineLevel="1" x14ac:dyDescent="0.25">
      <c r="A130">
        <f t="shared" si="6"/>
        <v>8</v>
      </c>
      <c r="B130" s="58">
        <v>44778</v>
      </c>
      <c r="C130" s="59" t="s">
        <v>592</v>
      </c>
      <c r="D130" s="59" t="s">
        <v>341</v>
      </c>
      <c r="E130" s="59" t="s">
        <v>593</v>
      </c>
      <c r="F130" s="60">
        <v>1463483</v>
      </c>
      <c r="G130" s="61" t="s">
        <v>343</v>
      </c>
      <c r="H130" s="60">
        <v>117079</v>
      </c>
      <c r="I130" s="60">
        <f t="shared" si="5"/>
        <v>1580562</v>
      </c>
      <c r="J130">
        <f t="shared" si="7"/>
        <v>29489</v>
      </c>
      <c r="K130" t="e">
        <f>+VLOOKUP(J130,'TH thanh toán'!E$7:I$154,5,0)</f>
        <v>#N/A</v>
      </c>
      <c r="L130" s="63" t="e">
        <f t="shared" si="8"/>
        <v>#N/A</v>
      </c>
    </row>
    <row r="131" spans="1:12" outlineLevel="1" x14ac:dyDescent="0.25">
      <c r="A131">
        <f t="shared" si="6"/>
        <v>8</v>
      </c>
      <c r="B131" s="58">
        <v>44779</v>
      </c>
      <c r="C131" s="59" t="s">
        <v>594</v>
      </c>
      <c r="D131" s="59" t="s">
        <v>341</v>
      </c>
      <c r="E131" s="59" t="s">
        <v>595</v>
      </c>
      <c r="F131" s="60">
        <v>1463483</v>
      </c>
      <c r="G131" s="61" t="s">
        <v>343</v>
      </c>
      <c r="H131" s="60">
        <v>117079</v>
      </c>
      <c r="I131" s="60">
        <f t="shared" si="5"/>
        <v>1580562</v>
      </c>
      <c r="J131">
        <f t="shared" si="7"/>
        <v>29491</v>
      </c>
      <c r="K131">
        <f>+VLOOKUP(J131,'TH thanh toán'!E$7:I$154,5,0)</f>
        <v>1580562</v>
      </c>
      <c r="L131" s="63">
        <f t="shared" si="8"/>
        <v>0</v>
      </c>
    </row>
    <row r="132" spans="1:12" outlineLevel="1" x14ac:dyDescent="0.25">
      <c r="A132">
        <f t="shared" si="6"/>
        <v>8</v>
      </c>
      <c r="B132" s="58">
        <v>44781</v>
      </c>
      <c r="C132" s="59" t="s">
        <v>596</v>
      </c>
      <c r="D132" s="59" t="s">
        <v>341</v>
      </c>
      <c r="E132" s="59" t="s">
        <v>597</v>
      </c>
      <c r="F132" s="60">
        <v>1207259</v>
      </c>
      <c r="G132" s="61" t="s">
        <v>343</v>
      </c>
      <c r="H132" s="60">
        <v>96581</v>
      </c>
      <c r="I132" s="60">
        <f t="shared" ref="I132:I194" si="9">+F132+H132</f>
        <v>1303840</v>
      </c>
      <c r="J132">
        <f t="shared" si="7"/>
        <v>29575</v>
      </c>
      <c r="K132">
        <f>+VLOOKUP(J132,'TH thanh toán'!E$7:I$154,5,0)</f>
        <v>1303840</v>
      </c>
      <c r="L132" s="63">
        <f t="shared" si="8"/>
        <v>0</v>
      </c>
    </row>
    <row r="133" spans="1:12" outlineLevel="1" x14ac:dyDescent="0.25">
      <c r="A133">
        <f t="shared" ref="A133:A195" si="10">+MONTH(B133)</f>
        <v>8</v>
      </c>
      <c r="B133" s="58">
        <v>44783</v>
      </c>
      <c r="C133" s="59" t="s">
        <v>598</v>
      </c>
      <c r="D133" s="59" t="s">
        <v>341</v>
      </c>
      <c r="E133" s="59" t="s">
        <v>599</v>
      </c>
      <c r="F133" s="60">
        <v>1333186</v>
      </c>
      <c r="G133" s="61" t="s">
        <v>343</v>
      </c>
      <c r="H133" s="60">
        <v>106655</v>
      </c>
      <c r="I133" s="60">
        <f t="shared" si="9"/>
        <v>1439841</v>
      </c>
      <c r="J133">
        <f t="shared" ref="J133:J195" si="11">+C133*1</f>
        <v>29702</v>
      </c>
      <c r="K133">
        <f>+VLOOKUP(J133,'TH thanh toán'!E$7:I$154,5,0)</f>
        <v>1439841</v>
      </c>
      <c r="L133" s="63">
        <f t="shared" ref="L133:L195" si="12">+K133-I133</f>
        <v>0</v>
      </c>
    </row>
    <row r="134" spans="1:12" outlineLevel="1" x14ac:dyDescent="0.25">
      <c r="A134">
        <f t="shared" si="10"/>
        <v>8</v>
      </c>
      <c r="B134" s="58">
        <v>44783</v>
      </c>
      <c r="C134" s="59" t="s">
        <v>600</v>
      </c>
      <c r="D134" s="59" t="s">
        <v>341</v>
      </c>
      <c r="E134" s="59" t="s">
        <v>601</v>
      </c>
      <c r="F134" s="60">
        <v>2138848</v>
      </c>
      <c r="G134" s="61" t="s">
        <v>343</v>
      </c>
      <c r="H134" s="60">
        <v>171108</v>
      </c>
      <c r="I134" s="60">
        <f t="shared" si="9"/>
        <v>2309956</v>
      </c>
      <c r="J134">
        <f t="shared" si="11"/>
        <v>29703</v>
      </c>
      <c r="K134">
        <f>+VLOOKUP(J134,'TH thanh toán'!E$7:I$154,5,0)</f>
        <v>2309956</v>
      </c>
      <c r="L134" s="63">
        <f t="shared" si="12"/>
        <v>0</v>
      </c>
    </row>
    <row r="135" spans="1:12" outlineLevel="1" x14ac:dyDescent="0.25">
      <c r="A135">
        <f t="shared" si="10"/>
        <v>8</v>
      </c>
      <c r="B135" s="58">
        <v>44783</v>
      </c>
      <c r="C135" s="59" t="s">
        <v>602</v>
      </c>
      <c r="D135" s="59" t="s">
        <v>341</v>
      </c>
      <c r="E135" s="59" t="s">
        <v>603</v>
      </c>
      <c r="F135" s="60">
        <v>527525</v>
      </c>
      <c r="G135" s="61" t="s">
        <v>343</v>
      </c>
      <c r="H135" s="60">
        <v>42202</v>
      </c>
      <c r="I135" s="60">
        <f t="shared" si="9"/>
        <v>569727</v>
      </c>
      <c r="J135">
        <f t="shared" si="11"/>
        <v>29704</v>
      </c>
      <c r="K135">
        <f>+VLOOKUP(J135,'TH thanh toán'!E$7:I$154,5,0)</f>
        <v>569727</v>
      </c>
      <c r="L135" s="63">
        <f t="shared" si="12"/>
        <v>0</v>
      </c>
    </row>
    <row r="136" spans="1:12" outlineLevel="1" x14ac:dyDescent="0.25">
      <c r="A136">
        <f t="shared" si="10"/>
        <v>8</v>
      </c>
      <c r="B136" s="58">
        <v>44783</v>
      </c>
      <c r="C136" s="59" t="s">
        <v>604</v>
      </c>
      <c r="D136" s="59" t="s">
        <v>341</v>
      </c>
      <c r="E136" s="59" t="s">
        <v>605</v>
      </c>
      <c r="F136" s="60">
        <v>1622348</v>
      </c>
      <c r="G136" s="61" t="s">
        <v>343</v>
      </c>
      <c r="H136" s="60">
        <v>129788</v>
      </c>
      <c r="I136" s="60">
        <f t="shared" si="9"/>
        <v>1752136</v>
      </c>
      <c r="J136">
        <f t="shared" si="11"/>
        <v>29705</v>
      </c>
      <c r="K136">
        <f>+VLOOKUP(J136,'TH thanh toán'!E$7:I$154,5,0)</f>
        <v>1752136</v>
      </c>
      <c r="L136" s="63">
        <f t="shared" si="12"/>
        <v>0</v>
      </c>
    </row>
    <row r="137" spans="1:12" outlineLevel="1" x14ac:dyDescent="0.25">
      <c r="A137">
        <f t="shared" si="10"/>
        <v>8</v>
      </c>
      <c r="B137" s="58">
        <v>44786</v>
      </c>
      <c r="C137" s="59" t="s">
        <v>606</v>
      </c>
      <c r="D137" s="59" t="s">
        <v>341</v>
      </c>
      <c r="E137" s="59" t="s">
        <v>607</v>
      </c>
      <c r="F137" s="60">
        <v>1114686</v>
      </c>
      <c r="G137" s="61" t="s">
        <v>343</v>
      </c>
      <c r="H137" s="60">
        <v>89175</v>
      </c>
      <c r="I137" s="60">
        <f t="shared" si="9"/>
        <v>1203861</v>
      </c>
      <c r="J137">
        <f t="shared" si="11"/>
        <v>31395</v>
      </c>
      <c r="K137">
        <f>+VLOOKUP(J137,'TH thanh toán'!E$7:I$154,5,0)</f>
        <v>1203861</v>
      </c>
      <c r="L137" s="63">
        <f t="shared" si="12"/>
        <v>0</v>
      </c>
    </row>
    <row r="138" spans="1:12" outlineLevel="1" x14ac:dyDescent="0.25">
      <c r="A138">
        <f t="shared" si="10"/>
        <v>8</v>
      </c>
      <c r="B138" s="58">
        <v>44786</v>
      </c>
      <c r="C138" s="59" t="s">
        <v>608</v>
      </c>
      <c r="D138" s="59" t="s">
        <v>341</v>
      </c>
      <c r="E138" s="59" t="s">
        <v>609</v>
      </c>
      <c r="F138" s="60">
        <v>218500</v>
      </c>
      <c r="G138" s="61" t="s">
        <v>343</v>
      </c>
      <c r="H138" s="60">
        <v>17480</v>
      </c>
      <c r="I138" s="60">
        <f t="shared" si="9"/>
        <v>235980</v>
      </c>
      <c r="J138">
        <f t="shared" si="11"/>
        <v>31418</v>
      </c>
      <c r="K138">
        <f>+VLOOKUP(J138,'TH thanh toán'!E$7:I$154,5,0)</f>
        <v>235980</v>
      </c>
      <c r="L138" s="63">
        <f t="shared" si="12"/>
        <v>0</v>
      </c>
    </row>
    <row r="139" spans="1:12" outlineLevel="1" x14ac:dyDescent="0.25">
      <c r="A139">
        <f t="shared" si="10"/>
        <v>8</v>
      </c>
      <c r="B139" s="58">
        <v>44786</v>
      </c>
      <c r="C139" s="59" t="s">
        <v>610</v>
      </c>
      <c r="D139" s="59" t="s">
        <v>341</v>
      </c>
      <c r="E139" s="59" t="s">
        <v>611</v>
      </c>
      <c r="F139" s="60">
        <v>1055051</v>
      </c>
      <c r="G139" s="61" t="s">
        <v>343</v>
      </c>
      <c r="H139" s="60">
        <v>84404</v>
      </c>
      <c r="I139" s="60">
        <f t="shared" si="9"/>
        <v>1139455</v>
      </c>
      <c r="J139">
        <f t="shared" si="11"/>
        <v>31419</v>
      </c>
      <c r="K139">
        <f>+VLOOKUP(J139,'TH thanh toán'!E$7:I$154,5,0)</f>
        <v>1139455</v>
      </c>
      <c r="L139" s="63">
        <f t="shared" si="12"/>
        <v>0</v>
      </c>
    </row>
    <row r="140" spans="1:12" outlineLevel="1" x14ac:dyDescent="0.25">
      <c r="A140">
        <f t="shared" si="10"/>
        <v>8</v>
      </c>
      <c r="B140" s="58">
        <v>44786</v>
      </c>
      <c r="C140" s="59" t="s">
        <v>612</v>
      </c>
      <c r="D140" s="59" t="s">
        <v>341</v>
      </c>
      <c r="E140" s="59" t="s">
        <v>613</v>
      </c>
      <c r="F140" s="60">
        <v>765889</v>
      </c>
      <c r="G140" s="61" t="s">
        <v>343</v>
      </c>
      <c r="H140" s="60">
        <v>61271</v>
      </c>
      <c r="I140" s="60">
        <f t="shared" si="9"/>
        <v>827160</v>
      </c>
      <c r="J140">
        <f t="shared" si="11"/>
        <v>31420</v>
      </c>
      <c r="K140">
        <f>+VLOOKUP(J140,'TH thanh toán'!E$7:I$154,5,0)</f>
        <v>827160</v>
      </c>
      <c r="L140" s="63">
        <f t="shared" si="12"/>
        <v>0</v>
      </c>
    </row>
    <row r="141" spans="1:12" outlineLevel="1" x14ac:dyDescent="0.25">
      <c r="A141">
        <f t="shared" si="10"/>
        <v>8</v>
      </c>
      <c r="B141" s="58">
        <v>44786</v>
      </c>
      <c r="C141" s="59" t="s">
        <v>614</v>
      </c>
      <c r="D141" s="59" t="s">
        <v>341</v>
      </c>
      <c r="E141" s="59" t="s">
        <v>615</v>
      </c>
      <c r="F141" s="60">
        <v>1333186</v>
      </c>
      <c r="G141" s="61" t="s">
        <v>343</v>
      </c>
      <c r="H141" s="60">
        <v>106655</v>
      </c>
      <c r="I141" s="60">
        <f t="shared" si="9"/>
        <v>1439841</v>
      </c>
      <c r="J141">
        <f t="shared" si="11"/>
        <v>31437</v>
      </c>
      <c r="K141">
        <f>+VLOOKUP(J141,'TH thanh toán'!E$7:I$154,5,0)</f>
        <v>1439841</v>
      </c>
      <c r="L141" s="63">
        <f t="shared" si="12"/>
        <v>0</v>
      </c>
    </row>
    <row r="142" spans="1:12" outlineLevel="1" x14ac:dyDescent="0.25">
      <c r="A142">
        <f t="shared" si="10"/>
        <v>8</v>
      </c>
      <c r="B142" s="58">
        <v>44789</v>
      </c>
      <c r="C142" s="59" t="s">
        <v>616</v>
      </c>
      <c r="D142" s="59" t="s">
        <v>341</v>
      </c>
      <c r="E142" s="59" t="s">
        <v>617</v>
      </c>
      <c r="F142" s="60">
        <v>1114686</v>
      </c>
      <c r="G142" s="61" t="s">
        <v>343</v>
      </c>
      <c r="H142" s="60">
        <v>89175</v>
      </c>
      <c r="I142" s="60">
        <f t="shared" si="9"/>
        <v>1203861</v>
      </c>
      <c r="J142">
        <f t="shared" si="11"/>
        <v>31674</v>
      </c>
      <c r="K142">
        <f>+VLOOKUP(J142,'TH thanh toán'!E$7:I$154,5,0)</f>
        <v>1203861</v>
      </c>
      <c r="L142" s="63">
        <f t="shared" si="12"/>
        <v>0</v>
      </c>
    </row>
    <row r="143" spans="1:12" outlineLevel="1" x14ac:dyDescent="0.25">
      <c r="A143">
        <f t="shared" si="10"/>
        <v>8</v>
      </c>
      <c r="B143" s="58">
        <v>44789</v>
      </c>
      <c r="C143" s="59" t="s">
        <v>618</v>
      </c>
      <c r="D143" s="59" t="s">
        <v>341</v>
      </c>
      <c r="E143" s="59" t="s">
        <v>619</v>
      </c>
      <c r="F143" s="60">
        <v>1333186</v>
      </c>
      <c r="G143" s="61" t="s">
        <v>343</v>
      </c>
      <c r="H143" s="60">
        <v>106655</v>
      </c>
      <c r="I143" s="60">
        <f t="shared" si="9"/>
        <v>1439841</v>
      </c>
      <c r="J143">
        <f t="shared" si="11"/>
        <v>31675</v>
      </c>
      <c r="K143">
        <f>+VLOOKUP(J143,'TH thanh toán'!E$7:I$154,5,0)</f>
        <v>1439841</v>
      </c>
      <c r="L143" s="63">
        <f t="shared" si="12"/>
        <v>0</v>
      </c>
    </row>
    <row r="144" spans="1:12" outlineLevel="1" x14ac:dyDescent="0.25">
      <c r="A144">
        <f t="shared" si="10"/>
        <v>8</v>
      </c>
      <c r="B144" s="58">
        <v>44793</v>
      </c>
      <c r="C144" s="59" t="s">
        <v>620</v>
      </c>
      <c r="D144" s="59" t="s">
        <v>341</v>
      </c>
      <c r="E144" s="59" t="s">
        <v>621</v>
      </c>
      <c r="F144" s="60">
        <v>1114686</v>
      </c>
      <c r="G144" s="61" t="s">
        <v>343</v>
      </c>
      <c r="H144" s="60">
        <v>89175</v>
      </c>
      <c r="I144" s="60">
        <f t="shared" si="9"/>
        <v>1203861</v>
      </c>
      <c r="J144">
        <f t="shared" si="11"/>
        <v>34139</v>
      </c>
      <c r="K144">
        <f>+VLOOKUP(J144,'TH thanh toán'!E$7:I$154,5,0)</f>
        <v>1203861</v>
      </c>
      <c r="L144" s="63">
        <f t="shared" si="12"/>
        <v>0</v>
      </c>
    </row>
    <row r="145" spans="1:12" outlineLevel="1" x14ac:dyDescent="0.25">
      <c r="A145">
        <f t="shared" si="10"/>
        <v>8</v>
      </c>
      <c r="B145" s="58">
        <v>44793</v>
      </c>
      <c r="C145" s="59" t="s">
        <v>622</v>
      </c>
      <c r="D145" s="59" t="s">
        <v>341</v>
      </c>
      <c r="E145" s="59" t="s">
        <v>623</v>
      </c>
      <c r="F145" s="60">
        <v>805661</v>
      </c>
      <c r="G145" s="61" t="s">
        <v>343</v>
      </c>
      <c r="H145" s="60">
        <v>64453</v>
      </c>
      <c r="I145" s="60">
        <f t="shared" si="9"/>
        <v>870114</v>
      </c>
      <c r="J145">
        <f t="shared" si="11"/>
        <v>34140</v>
      </c>
      <c r="K145">
        <f>+VLOOKUP(J145,'TH thanh toán'!E$7:I$154,5,0)</f>
        <v>870114</v>
      </c>
      <c r="L145" s="63">
        <f t="shared" si="12"/>
        <v>0</v>
      </c>
    </row>
    <row r="146" spans="1:12" outlineLevel="1" x14ac:dyDescent="0.25">
      <c r="A146">
        <f t="shared" si="10"/>
        <v>8</v>
      </c>
      <c r="B146" s="58">
        <v>44793</v>
      </c>
      <c r="C146" s="59" t="s">
        <v>624</v>
      </c>
      <c r="D146" s="59" t="s">
        <v>341</v>
      </c>
      <c r="E146" s="59" t="s">
        <v>625</v>
      </c>
      <c r="F146" s="60">
        <v>393756</v>
      </c>
      <c r="G146" s="61" t="s">
        <v>343</v>
      </c>
      <c r="H146" s="60">
        <v>31500</v>
      </c>
      <c r="I146" s="60">
        <f t="shared" si="9"/>
        <v>425256</v>
      </c>
      <c r="J146">
        <f t="shared" si="11"/>
        <v>34141</v>
      </c>
      <c r="K146" t="e">
        <f>+VLOOKUP(J146,'TH thanh toán'!E$7:I$154,5,0)</f>
        <v>#N/A</v>
      </c>
      <c r="L146" s="63" t="e">
        <f t="shared" si="12"/>
        <v>#N/A</v>
      </c>
    </row>
    <row r="147" spans="1:12" outlineLevel="1" x14ac:dyDescent="0.25">
      <c r="A147">
        <f t="shared" si="10"/>
        <v>8</v>
      </c>
      <c r="B147" s="58">
        <v>44795</v>
      </c>
      <c r="C147" s="59" t="s">
        <v>626</v>
      </c>
      <c r="D147" s="59" t="s">
        <v>341</v>
      </c>
      <c r="E147" s="59" t="s">
        <v>627</v>
      </c>
      <c r="F147" s="60">
        <v>984389</v>
      </c>
      <c r="G147" s="61" t="s">
        <v>343</v>
      </c>
      <c r="H147" s="60">
        <v>78751</v>
      </c>
      <c r="I147" s="60">
        <f t="shared" si="9"/>
        <v>1063140</v>
      </c>
      <c r="J147">
        <f t="shared" si="11"/>
        <v>34213</v>
      </c>
      <c r="K147">
        <f>+VLOOKUP(J147,'TH thanh toán'!E$7:I$154,5,0)</f>
        <v>1063140</v>
      </c>
      <c r="L147" s="63">
        <f t="shared" si="12"/>
        <v>0</v>
      </c>
    </row>
    <row r="148" spans="1:12" outlineLevel="1" x14ac:dyDescent="0.25">
      <c r="A148">
        <f t="shared" si="10"/>
        <v>8</v>
      </c>
      <c r="B148" s="58">
        <v>44795</v>
      </c>
      <c r="C148" s="59" t="s">
        <v>628</v>
      </c>
      <c r="D148" s="59" t="s">
        <v>341</v>
      </c>
      <c r="E148" s="59" t="s">
        <v>629</v>
      </c>
      <c r="F148" s="60">
        <v>984389</v>
      </c>
      <c r="G148" s="61" t="s">
        <v>343</v>
      </c>
      <c r="H148" s="60">
        <v>78751</v>
      </c>
      <c r="I148" s="60">
        <f t="shared" si="9"/>
        <v>1063140</v>
      </c>
      <c r="J148">
        <f t="shared" si="11"/>
        <v>34214</v>
      </c>
      <c r="K148">
        <f>+VLOOKUP(J148,'TH thanh toán'!E$7:I$154,5,0)</f>
        <v>1063140</v>
      </c>
      <c r="L148" s="63">
        <f t="shared" si="12"/>
        <v>0</v>
      </c>
    </row>
    <row r="149" spans="1:12" outlineLevel="1" x14ac:dyDescent="0.25">
      <c r="A149">
        <f t="shared" si="10"/>
        <v>8</v>
      </c>
      <c r="B149" s="58">
        <v>44795</v>
      </c>
      <c r="C149" s="59" t="s">
        <v>630</v>
      </c>
      <c r="D149" s="59" t="s">
        <v>341</v>
      </c>
      <c r="E149" s="59" t="s">
        <v>631</v>
      </c>
      <c r="F149" s="60">
        <v>658625</v>
      </c>
      <c r="G149" s="61" t="s">
        <v>343</v>
      </c>
      <c r="H149" s="60">
        <v>52690</v>
      </c>
      <c r="I149" s="60">
        <f t="shared" si="9"/>
        <v>711315</v>
      </c>
      <c r="J149">
        <f t="shared" si="11"/>
        <v>34215</v>
      </c>
      <c r="K149">
        <f>+VLOOKUP(J149,'TH thanh toán'!E$7:I$154,5,0)</f>
        <v>711315</v>
      </c>
      <c r="L149" s="63">
        <f t="shared" si="12"/>
        <v>0</v>
      </c>
    </row>
    <row r="150" spans="1:12" outlineLevel="1" x14ac:dyDescent="0.25">
      <c r="A150">
        <f t="shared" si="10"/>
        <v>8</v>
      </c>
      <c r="B150" s="58">
        <v>44796</v>
      </c>
      <c r="C150" s="59" t="s">
        <v>633</v>
      </c>
      <c r="D150" s="59" t="s">
        <v>341</v>
      </c>
      <c r="E150" s="59" t="s">
        <v>634</v>
      </c>
      <c r="F150" s="60">
        <v>1440622</v>
      </c>
      <c r="G150" s="61" t="s">
        <v>343</v>
      </c>
      <c r="H150" s="60">
        <v>115250</v>
      </c>
      <c r="I150" s="60">
        <f t="shared" si="9"/>
        <v>1555872</v>
      </c>
      <c r="J150">
        <f t="shared" si="11"/>
        <v>34329</v>
      </c>
      <c r="K150" t="e">
        <f>+VLOOKUP(J150,'TH thanh toán'!E$7:I$154,5,0)</f>
        <v>#N/A</v>
      </c>
      <c r="L150" s="63" t="e">
        <f t="shared" si="12"/>
        <v>#N/A</v>
      </c>
    </row>
    <row r="151" spans="1:12" outlineLevel="1" x14ac:dyDescent="0.25">
      <c r="A151">
        <f t="shared" si="10"/>
        <v>8</v>
      </c>
      <c r="B151" s="58">
        <v>44799</v>
      </c>
      <c r="C151" s="59" t="s">
        <v>635</v>
      </c>
      <c r="D151" s="59" t="s">
        <v>341</v>
      </c>
      <c r="E151" s="59" t="s">
        <v>636</v>
      </c>
      <c r="F151" s="60">
        <v>1055051</v>
      </c>
      <c r="G151" s="61" t="s">
        <v>343</v>
      </c>
      <c r="H151" s="60">
        <v>84404</v>
      </c>
      <c r="I151" s="60">
        <f t="shared" si="9"/>
        <v>1139455</v>
      </c>
      <c r="J151">
        <f t="shared" si="11"/>
        <v>36243</v>
      </c>
      <c r="K151">
        <f>+VLOOKUP(J151,'TH thanh toán'!E$7:I$154,5,0)</f>
        <v>1139455</v>
      </c>
      <c r="L151" s="63">
        <f t="shared" si="12"/>
        <v>0</v>
      </c>
    </row>
    <row r="152" spans="1:12" outlineLevel="1" x14ac:dyDescent="0.25">
      <c r="A152">
        <f t="shared" si="10"/>
        <v>8</v>
      </c>
      <c r="B152" s="58">
        <v>44799</v>
      </c>
      <c r="C152" s="59" t="s">
        <v>637</v>
      </c>
      <c r="D152" s="59" t="s">
        <v>341</v>
      </c>
      <c r="E152" s="59" t="s">
        <v>638</v>
      </c>
      <c r="F152" s="60">
        <v>541238</v>
      </c>
      <c r="G152" s="61" t="s">
        <v>343</v>
      </c>
      <c r="H152" s="60">
        <v>43299</v>
      </c>
      <c r="I152" s="60">
        <f t="shared" si="9"/>
        <v>584537</v>
      </c>
      <c r="J152">
        <f t="shared" si="11"/>
        <v>36244</v>
      </c>
      <c r="K152">
        <f>+VLOOKUP(J152,'TH thanh toán'!E$7:I$154,5,0)</f>
        <v>584537</v>
      </c>
      <c r="L152" s="63">
        <f t="shared" si="12"/>
        <v>0</v>
      </c>
    </row>
    <row r="153" spans="1:12" outlineLevel="1" x14ac:dyDescent="0.25">
      <c r="A153">
        <f t="shared" si="10"/>
        <v>8</v>
      </c>
      <c r="B153" s="58">
        <v>44802</v>
      </c>
      <c r="C153" s="59" t="s">
        <v>639</v>
      </c>
      <c r="D153" s="59" t="s">
        <v>341</v>
      </c>
      <c r="E153" s="59" t="s">
        <v>640</v>
      </c>
      <c r="F153" s="60">
        <v>1860712</v>
      </c>
      <c r="G153" s="61" t="s">
        <v>343</v>
      </c>
      <c r="H153" s="60">
        <v>148857</v>
      </c>
      <c r="I153" s="60">
        <f t="shared" si="9"/>
        <v>2009569</v>
      </c>
      <c r="J153">
        <f t="shared" si="11"/>
        <v>36412</v>
      </c>
      <c r="K153">
        <f>+VLOOKUP(J153,'TH thanh toán'!E$7:I$154,5,0)</f>
        <v>2009569</v>
      </c>
      <c r="L153" s="63">
        <f t="shared" si="12"/>
        <v>0</v>
      </c>
    </row>
    <row r="154" spans="1:12" outlineLevel="1" x14ac:dyDescent="0.25">
      <c r="A154">
        <f t="shared" si="10"/>
        <v>8</v>
      </c>
      <c r="B154" s="58">
        <v>44802</v>
      </c>
      <c r="C154" s="59" t="s">
        <v>641</v>
      </c>
      <c r="D154" s="59" t="s">
        <v>341</v>
      </c>
      <c r="E154" s="59" t="s">
        <v>642</v>
      </c>
      <c r="F154" s="60">
        <v>1114686</v>
      </c>
      <c r="G154" s="61" t="s">
        <v>343</v>
      </c>
      <c r="H154" s="60">
        <v>89175</v>
      </c>
      <c r="I154" s="60">
        <f t="shared" si="9"/>
        <v>1203861</v>
      </c>
      <c r="J154">
        <f t="shared" si="11"/>
        <v>36413</v>
      </c>
      <c r="K154">
        <f>+VLOOKUP(J154,'TH thanh toán'!E$7:I$154,5,0)</f>
        <v>1203861</v>
      </c>
      <c r="L154" s="63">
        <f t="shared" si="12"/>
        <v>0</v>
      </c>
    </row>
    <row r="155" spans="1:12" outlineLevel="1" x14ac:dyDescent="0.25">
      <c r="A155">
        <f t="shared" si="10"/>
        <v>8</v>
      </c>
      <c r="B155" s="58">
        <v>44802</v>
      </c>
      <c r="C155" s="59" t="s">
        <v>643</v>
      </c>
      <c r="D155" s="59" t="s">
        <v>341</v>
      </c>
      <c r="E155" s="59" t="s">
        <v>644</v>
      </c>
      <c r="F155" s="60">
        <v>1094822</v>
      </c>
      <c r="G155" s="61" t="s">
        <v>343</v>
      </c>
      <c r="H155" s="60">
        <v>87586</v>
      </c>
      <c r="I155" s="60">
        <f t="shared" si="9"/>
        <v>1182408</v>
      </c>
      <c r="J155">
        <f t="shared" si="11"/>
        <v>36415</v>
      </c>
      <c r="K155">
        <f>+VLOOKUP(J155,'TH thanh toán'!E$7:I$154,5,0)</f>
        <v>1182408</v>
      </c>
      <c r="L155" s="63">
        <f t="shared" si="12"/>
        <v>0</v>
      </c>
    </row>
    <row r="156" spans="1:12" outlineLevel="1" x14ac:dyDescent="0.25">
      <c r="A156">
        <f t="shared" si="10"/>
        <v>8</v>
      </c>
      <c r="B156" s="58">
        <v>44802</v>
      </c>
      <c r="C156" s="59" t="s">
        <v>645</v>
      </c>
      <c r="D156" s="59" t="s">
        <v>341</v>
      </c>
      <c r="E156" s="59" t="s">
        <v>646</v>
      </c>
      <c r="F156" s="60">
        <v>1333186</v>
      </c>
      <c r="G156" s="61" t="s">
        <v>343</v>
      </c>
      <c r="H156" s="60">
        <v>106655</v>
      </c>
      <c r="I156" s="60">
        <f t="shared" si="9"/>
        <v>1439841</v>
      </c>
      <c r="J156">
        <f t="shared" si="11"/>
        <v>36416</v>
      </c>
      <c r="K156" t="e">
        <f>+VLOOKUP(J156,'TH thanh toán'!E$7:I$154,5,0)</f>
        <v>#N/A</v>
      </c>
      <c r="L156" s="63" t="e">
        <f t="shared" si="12"/>
        <v>#N/A</v>
      </c>
    </row>
    <row r="157" spans="1:12" outlineLevel="1" x14ac:dyDescent="0.25">
      <c r="A157">
        <f t="shared" si="10"/>
        <v>8</v>
      </c>
      <c r="B157" s="58">
        <v>44804</v>
      </c>
      <c r="C157" s="59" t="s">
        <v>647</v>
      </c>
      <c r="D157" s="59" t="s">
        <v>341</v>
      </c>
      <c r="E157" s="59" t="s">
        <v>648</v>
      </c>
      <c r="F157" s="60">
        <v>1403848</v>
      </c>
      <c r="G157" s="61" t="s">
        <v>343</v>
      </c>
      <c r="H157" s="60">
        <v>112308</v>
      </c>
      <c r="I157" s="60">
        <f t="shared" si="9"/>
        <v>1516156</v>
      </c>
      <c r="J157">
        <f t="shared" si="11"/>
        <v>36590</v>
      </c>
      <c r="K157">
        <f>+VLOOKUP(J157,'TH thanh toán'!E$7:I$154,5,0)</f>
        <v>1516156</v>
      </c>
      <c r="L157" s="63">
        <f t="shared" si="12"/>
        <v>0</v>
      </c>
    </row>
    <row r="158" spans="1:12" outlineLevel="1" x14ac:dyDescent="0.25">
      <c r="A158">
        <f t="shared" si="10"/>
        <v>9</v>
      </c>
      <c r="B158" s="58">
        <v>44805</v>
      </c>
      <c r="C158" s="59" t="s">
        <v>649</v>
      </c>
      <c r="D158" s="59" t="s">
        <v>341</v>
      </c>
      <c r="E158" s="59" t="s">
        <v>650</v>
      </c>
      <c r="F158" s="60">
        <v>1463483</v>
      </c>
      <c r="G158" s="61" t="s">
        <v>343</v>
      </c>
      <c r="H158" s="60">
        <v>117079</v>
      </c>
      <c r="I158" s="60">
        <f t="shared" si="9"/>
        <v>1580562</v>
      </c>
      <c r="J158">
        <f t="shared" si="11"/>
        <v>37137</v>
      </c>
      <c r="K158" t="e">
        <f>+VLOOKUP(J158,'TH thanh toán'!E$7:I$154,5,0)</f>
        <v>#N/A</v>
      </c>
      <c r="L158" s="63" t="e">
        <f t="shared" si="12"/>
        <v>#N/A</v>
      </c>
    </row>
    <row r="159" spans="1:12" outlineLevel="1" x14ac:dyDescent="0.25">
      <c r="A159">
        <f t="shared" si="10"/>
        <v>9</v>
      </c>
      <c r="B159" s="58">
        <v>44805</v>
      </c>
      <c r="C159" s="59" t="s">
        <v>651</v>
      </c>
      <c r="D159" s="59" t="s">
        <v>341</v>
      </c>
      <c r="E159" s="59" t="s">
        <v>652</v>
      </c>
      <c r="F159" s="60">
        <v>1245786</v>
      </c>
      <c r="G159" s="61" t="s">
        <v>343</v>
      </c>
      <c r="H159" s="60">
        <v>99663</v>
      </c>
      <c r="I159" s="60">
        <f t="shared" si="9"/>
        <v>1345449</v>
      </c>
      <c r="J159">
        <f t="shared" si="11"/>
        <v>37160</v>
      </c>
      <c r="K159">
        <f>+VLOOKUP(J159,'TH thanh toán'!E$7:I$154,5,0)</f>
        <v>1345449</v>
      </c>
      <c r="L159" s="63">
        <f t="shared" si="12"/>
        <v>0</v>
      </c>
    </row>
    <row r="160" spans="1:12" outlineLevel="1" x14ac:dyDescent="0.25">
      <c r="A160">
        <f t="shared" si="10"/>
        <v>9</v>
      </c>
      <c r="B160" s="58">
        <v>44805</v>
      </c>
      <c r="C160" s="59" t="s">
        <v>653</v>
      </c>
      <c r="D160" s="59" t="s">
        <v>341</v>
      </c>
      <c r="E160" s="59" t="s">
        <v>654</v>
      </c>
      <c r="F160" s="60">
        <v>876322</v>
      </c>
      <c r="G160" s="61" t="s">
        <v>343</v>
      </c>
      <c r="H160" s="60">
        <v>70106</v>
      </c>
      <c r="I160" s="60">
        <f t="shared" si="9"/>
        <v>946428</v>
      </c>
      <c r="J160">
        <f t="shared" si="11"/>
        <v>37173</v>
      </c>
      <c r="K160" t="e">
        <f>+VLOOKUP(J160,'TH thanh toán'!E$7:I$154,5,0)</f>
        <v>#N/A</v>
      </c>
      <c r="L160" s="63" t="e">
        <f t="shared" si="12"/>
        <v>#N/A</v>
      </c>
    </row>
    <row r="161" spans="1:12" outlineLevel="1" x14ac:dyDescent="0.25">
      <c r="A161">
        <f t="shared" si="10"/>
        <v>9</v>
      </c>
      <c r="B161" s="58">
        <v>44809</v>
      </c>
      <c r="C161" s="59" t="s">
        <v>655</v>
      </c>
      <c r="D161" s="59" t="s">
        <v>341</v>
      </c>
      <c r="E161" s="59" t="s">
        <v>656</v>
      </c>
      <c r="F161" s="60">
        <v>876322</v>
      </c>
      <c r="G161" s="61" t="s">
        <v>343</v>
      </c>
      <c r="H161" s="60">
        <v>70106</v>
      </c>
      <c r="I161" s="60">
        <f t="shared" si="9"/>
        <v>946428</v>
      </c>
      <c r="J161">
        <f t="shared" si="11"/>
        <v>37251</v>
      </c>
      <c r="K161">
        <f>+VLOOKUP(J161,'TH thanh toán'!E$7:I$154,5,0)</f>
        <v>946428</v>
      </c>
      <c r="L161" s="63">
        <f t="shared" si="12"/>
        <v>0</v>
      </c>
    </row>
    <row r="162" spans="1:12" outlineLevel="1" x14ac:dyDescent="0.25">
      <c r="A162">
        <f t="shared" si="10"/>
        <v>9</v>
      </c>
      <c r="B162" s="58">
        <v>44809</v>
      </c>
      <c r="C162" s="59" t="s">
        <v>657</v>
      </c>
      <c r="D162" s="59" t="s">
        <v>341</v>
      </c>
      <c r="E162" s="59" t="s">
        <v>658</v>
      </c>
      <c r="F162" s="60">
        <v>1991009</v>
      </c>
      <c r="G162" s="61" t="s">
        <v>343</v>
      </c>
      <c r="H162" s="60">
        <v>159281</v>
      </c>
      <c r="I162" s="60">
        <f t="shared" si="9"/>
        <v>2150290</v>
      </c>
      <c r="J162">
        <f t="shared" si="11"/>
        <v>37252</v>
      </c>
      <c r="K162" t="e">
        <f>+VLOOKUP(J162,'TH thanh toán'!E$7:I$154,5,0)</f>
        <v>#N/A</v>
      </c>
      <c r="L162" s="63" t="e">
        <f t="shared" si="12"/>
        <v>#N/A</v>
      </c>
    </row>
    <row r="163" spans="1:12" outlineLevel="1" x14ac:dyDescent="0.25">
      <c r="A163">
        <f t="shared" si="10"/>
        <v>9</v>
      </c>
      <c r="B163" s="58">
        <v>44809</v>
      </c>
      <c r="C163" s="59" t="s">
        <v>659</v>
      </c>
      <c r="D163" s="59" t="s">
        <v>341</v>
      </c>
      <c r="E163" s="59" t="s">
        <v>660</v>
      </c>
      <c r="F163" s="60">
        <v>876322</v>
      </c>
      <c r="G163" s="61" t="s">
        <v>343</v>
      </c>
      <c r="H163" s="60">
        <v>70106</v>
      </c>
      <c r="I163" s="60">
        <f t="shared" si="9"/>
        <v>946428</v>
      </c>
      <c r="J163">
        <f t="shared" si="11"/>
        <v>37253</v>
      </c>
      <c r="K163">
        <f>+VLOOKUP(J163,'TH thanh toán'!E$7:I$154,5,0)</f>
        <v>946428</v>
      </c>
      <c r="L163" s="63">
        <f t="shared" si="12"/>
        <v>0</v>
      </c>
    </row>
    <row r="164" spans="1:12" outlineLevel="1" x14ac:dyDescent="0.25">
      <c r="A164">
        <f t="shared" si="10"/>
        <v>9</v>
      </c>
      <c r="B164" s="58">
        <v>44809</v>
      </c>
      <c r="C164" s="59" t="s">
        <v>661</v>
      </c>
      <c r="D164" s="59" t="s">
        <v>341</v>
      </c>
      <c r="E164" s="59" t="s">
        <v>662</v>
      </c>
      <c r="F164" s="60">
        <v>218500</v>
      </c>
      <c r="G164" s="61" t="s">
        <v>343</v>
      </c>
      <c r="H164" s="60">
        <v>17480</v>
      </c>
      <c r="I164" s="60">
        <f t="shared" si="9"/>
        <v>235980</v>
      </c>
      <c r="J164">
        <f t="shared" si="11"/>
        <v>37254</v>
      </c>
      <c r="K164">
        <f>+VLOOKUP(J164,'TH thanh toán'!E$7:I$154,5,0)</f>
        <v>235980</v>
      </c>
      <c r="L164" s="63">
        <f t="shared" si="12"/>
        <v>0</v>
      </c>
    </row>
    <row r="165" spans="1:12" outlineLevel="1" x14ac:dyDescent="0.25">
      <c r="A165">
        <f t="shared" si="10"/>
        <v>9</v>
      </c>
      <c r="B165" s="58">
        <v>44809</v>
      </c>
      <c r="C165" s="59" t="s">
        <v>663</v>
      </c>
      <c r="D165" s="59" t="s">
        <v>341</v>
      </c>
      <c r="E165" s="59" t="s">
        <v>664</v>
      </c>
      <c r="F165" s="60">
        <v>1114686</v>
      </c>
      <c r="G165" s="61" t="s">
        <v>343</v>
      </c>
      <c r="H165" s="60">
        <v>89175</v>
      </c>
      <c r="I165" s="60">
        <f t="shared" si="9"/>
        <v>1203861</v>
      </c>
      <c r="J165">
        <f t="shared" si="11"/>
        <v>37255</v>
      </c>
      <c r="K165" t="e">
        <f>+VLOOKUP(J165,'TH thanh toán'!E$7:I$154,5,0)</f>
        <v>#N/A</v>
      </c>
      <c r="L165" s="63" t="e">
        <f t="shared" si="12"/>
        <v>#N/A</v>
      </c>
    </row>
    <row r="166" spans="1:12" outlineLevel="1" x14ac:dyDescent="0.25">
      <c r="A166">
        <f t="shared" si="10"/>
        <v>9</v>
      </c>
      <c r="B166" s="58">
        <v>44809</v>
      </c>
      <c r="C166" s="59" t="s">
        <v>665</v>
      </c>
      <c r="D166" s="59" t="s">
        <v>341</v>
      </c>
      <c r="E166" s="59" t="s">
        <v>666</v>
      </c>
      <c r="F166" s="60">
        <v>859963</v>
      </c>
      <c r="G166" s="61" t="s">
        <v>343</v>
      </c>
      <c r="H166" s="60">
        <v>68797</v>
      </c>
      <c r="I166" s="60">
        <f t="shared" si="9"/>
        <v>928760</v>
      </c>
      <c r="J166">
        <f t="shared" si="11"/>
        <v>37280</v>
      </c>
      <c r="K166">
        <f>+VLOOKUP(J166,'TH thanh toán'!E$7:I$154,5,0)</f>
        <v>928760</v>
      </c>
      <c r="L166" s="63">
        <f t="shared" si="12"/>
        <v>0</v>
      </c>
    </row>
    <row r="167" spans="1:12" outlineLevel="1" x14ac:dyDescent="0.25">
      <c r="A167">
        <f t="shared" si="10"/>
        <v>9</v>
      </c>
      <c r="B167" s="58">
        <v>44810</v>
      </c>
      <c r="C167" s="59" t="s">
        <v>667</v>
      </c>
      <c r="D167" s="59" t="s">
        <v>341</v>
      </c>
      <c r="E167" s="59" t="s">
        <v>668</v>
      </c>
      <c r="F167" s="60">
        <v>970596</v>
      </c>
      <c r="G167" s="61" t="s">
        <v>343</v>
      </c>
      <c r="H167" s="60">
        <v>77648</v>
      </c>
      <c r="I167" s="60">
        <f t="shared" si="9"/>
        <v>1048244</v>
      </c>
      <c r="J167">
        <f t="shared" si="11"/>
        <v>37326</v>
      </c>
      <c r="K167">
        <f>+VLOOKUP(J167,'TH thanh toán'!E$7:I$154,5,0)</f>
        <v>1048244</v>
      </c>
      <c r="L167" s="63">
        <f t="shared" si="12"/>
        <v>0</v>
      </c>
    </row>
    <row r="168" spans="1:12" outlineLevel="1" x14ac:dyDescent="0.25">
      <c r="A168">
        <f t="shared" si="10"/>
        <v>9</v>
      </c>
      <c r="B168" s="58">
        <v>44812</v>
      </c>
      <c r="C168" s="59" t="s">
        <v>669</v>
      </c>
      <c r="D168" s="59" t="s">
        <v>341</v>
      </c>
      <c r="E168" s="59" t="s">
        <v>670</v>
      </c>
      <c r="F168" s="60">
        <v>1333186</v>
      </c>
      <c r="G168" s="61" t="s">
        <v>343</v>
      </c>
      <c r="H168" s="60">
        <v>106655</v>
      </c>
      <c r="I168" s="60">
        <f t="shared" si="9"/>
        <v>1439841</v>
      </c>
      <c r="J168">
        <f t="shared" si="11"/>
        <v>38440</v>
      </c>
      <c r="K168" t="e">
        <f>+VLOOKUP(J168,'TH thanh toán'!E$7:I$154,5,0)</f>
        <v>#N/A</v>
      </c>
      <c r="L168" s="63" t="e">
        <f t="shared" si="12"/>
        <v>#N/A</v>
      </c>
    </row>
    <row r="169" spans="1:12" outlineLevel="1" x14ac:dyDescent="0.25">
      <c r="A169">
        <f t="shared" si="10"/>
        <v>9</v>
      </c>
      <c r="B169" s="58">
        <v>44813</v>
      </c>
      <c r="C169" s="59" t="s">
        <v>671</v>
      </c>
      <c r="D169" s="59" t="s">
        <v>341</v>
      </c>
      <c r="E169" s="59" t="s">
        <v>672</v>
      </c>
      <c r="F169" s="60">
        <v>1456914</v>
      </c>
      <c r="G169" s="61" t="s">
        <v>343</v>
      </c>
      <c r="H169" s="60">
        <v>116553</v>
      </c>
      <c r="I169" s="60">
        <f t="shared" si="9"/>
        <v>1573467</v>
      </c>
      <c r="J169">
        <f t="shared" si="11"/>
        <v>39084</v>
      </c>
      <c r="K169" t="e">
        <f>+VLOOKUP(J169,'TH thanh toán'!E$7:I$154,5,0)</f>
        <v>#N/A</v>
      </c>
      <c r="L169" s="63" t="e">
        <f t="shared" si="12"/>
        <v>#N/A</v>
      </c>
    </row>
    <row r="170" spans="1:12" outlineLevel="1" x14ac:dyDescent="0.25">
      <c r="A170">
        <f t="shared" si="10"/>
        <v>9</v>
      </c>
      <c r="B170" s="58">
        <v>44814</v>
      </c>
      <c r="C170" s="59" t="s">
        <v>673</v>
      </c>
      <c r="D170" s="59" t="s">
        <v>341</v>
      </c>
      <c r="E170" s="59" t="s">
        <v>674</v>
      </c>
      <c r="F170" s="60">
        <v>1611046</v>
      </c>
      <c r="G170" s="61" t="s">
        <v>343</v>
      </c>
      <c r="H170" s="60">
        <v>128884</v>
      </c>
      <c r="I170" s="60">
        <f t="shared" si="9"/>
        <v>1739930</v>
      </c>
      <c r="J170">
        <f t="shared" si="11"/>
        <v>39893</v>
      </c>
      <c r="K170" t="e">
        <f>+VLOOKUP(J170,'TH thanh toán'!E$7:I$154,5,0)</f>
        <v>#N/A</v>
      </c>
      <c r="L170" s="63" t="e">
        <f t="shared" si="12"/>
        <v>#N/A</v>
      </c>
    </row>
    <row r="171" spans="1:12" outlineLevel="1" x14ac:dyDescent="0.25">
      <c r="A171">
        <f t="shared" si="10"/>
        <v>9</v>
      </c>
      <c r="B171" s="58">
        <v>44814</v>
      </c>
      <c r="C171" s="59" t="s">
        <v>675</v>
      </c>
      <c r="D171" s="59" t="s">
        <v>341</v>
      </c>
      <c r="E171" s="59" t="s">
        <v>676</v>
      </c>
      <c r="F171" s="60">
        <v>897107</v>
      </c>
      <c r="G171" s="61" t="s">
        <v>343</v>
      </c>
      <c r="H171" s="60">
        <v>71769</v>
      </c>
      <c r="I171" s="60">
        <f t="shared" si="9"/>
        <v>968876</v>
      </c>
      <c r="J171">
        <f t="shared" si="11"/>
        <v>39898</v>
      </c>
      <c r="K171" t="e">
        <f>+VLOOKUP(J171,'TH thanh toán'!E$7:I$154,5,0)</f>
        <v>#N/A</v>
      </c>
      <c r="L171" s="63" t="e">
        <f t="shared" si="12"/>
        <v>#N/A</v>
      </c>
    </row>
    <row r="172" spans="1:12" outlineLevel="1" x14ac:dyDescent="0.25">
      <c r="A172">
        <f t="shared" si="10"/>
        <v>9</v>
      </c>
      <c r="B172" s="58">
        <v>44814</v>
      </c>
      <c r="C172" s="59" t="s">
        <v>677</v>
      </c>
      <c r="D172" s="59" t="s">
        <v>341</v>
      </c>
      <c r="E172" s="59" t="s">
        <v>678</v>
      </c>
      <c r="F172" s="60">
        <v>876322</v>
      </c>
      <c r="G172" s="61" t="s">
        <v>343</v>
      </c>
      <c r="H172" s="60">
        <v>70106</v>
      </c>
      <c r="I172" s="60">
        <f t="shared" si="9"/>
        <v>946428</v>
      </c>
      <c r="J172">
        <f t="shared" si="11"/>
        <v>40106</v>
      </c>
      <c r="K172" t="e">
        <f>+VLOOKUP(J172,'TH thanh toán'!E$7:I$154,5,0)</f>
        <v>#N/A</v>
      </c>
      <c r="L172" s="63" t="e">
        <f t="shared" si="12"/>
        <v>#N/A</v>
      </c>
    </row>
    <row r="173" spans="1:12" outlineLevel="1" x14ac:dyDescent="0.25">
      <c r="A173">
        <f t="shared" si="10"/>
        <v>9</v>
      </c>
      <c r="B173" s="58">
        <v>44819</v>
      </c>
      <c r="C173" s="59" t="s">
        <v>679</v>
      </c>
      <c r="D173" s="59" t="s">
        <v>341</v>
      </c>
      <c r="E173" s="59" t="s">
        <v>680</v>
      </c>
      <c r="F173" s="60">
        <v>876322</v>
      </c>
      <c r="G173" s="61" t="s">
        <v>343</v>
      </c>
      <c r="H173" s="60">
        <v>70106</v>
      </c>
      <c r="I173" s="60">
        <f t="shared" si="9"/>
        <v>946428</v>
      </c>
      <c r="J173">
        <f t="shared" si="11"/>
        <v>41359</v>
      </c>
      <c r="K173" t="e">
        <f>+VLOOKUP(J173,'TH thanh toán'!E$7:I$154,5,0)</f>
        <v>#N/A</v>
      </c>
      <c r="L173" s="63" t="e">
        <f t="shared" si="12"/>
        <v>#N/A</v>
      </c>
    </row>
    <row r="174" spans="1:12" outlineLevel="1" x14ac:dyDescent="0.25">
      <c r="A174">
        <f t="shared" si="10"/>
        <v>9</v>
      </c>
      <c r="B174" s="58">
        <v>44823</v>
      </c>
      <c r="C174" s="59" t="s">
        <v>681</v>
      </c>
      <c r="D174" s="59" t="s">
        <v>341</v>
      </c>
      <c r="E174" s="59" t="s">
        <v>682</v>
      </c>
      <c r="F174" s="60">
        <v>949546</v>
      </c>
      <c r="G174" s="61" t="s">
        <v>343</v>
      </c>
      <c r="H174" s="60">
        <v>75964</v>
      </c>
      <c r="I174" s="60">
        <f t="shared" si="9"/>
        <v>1025510</v>
      </c>
      <c r="J174">
        <f t="shared" si="11"/>
        <v>42301</v>
      </c>
      <c r="K174" t="e">
        <f>+VLOOKUP(J174,'TH thanh toán'!E$7:I$154,5,0)</f>
        <v>#N/A</v>
      </c>
      <c r="L174" s="63" t="e">
        <f t="shared" si="12"/>
        <v>#N/A</v>
      </c>
    </row>
    <row r="175" spans="1:12" outlineLevel="1" x14ac:dyDescent="0.25">
      <c r="A175">
        <f t="shared" si="10"/>
        <v>9</v>
      </c>
      <c r="B175" s="58">
        <v>44823</v>
      </c>
      <c r="C175" s="59" t="s">
        <v>683</v>
      </c>
      <c r="D175" s="59" t="s">
        <v>341</v>
      </c>
      <c r="E175" s="59" t="s">
        <v>684</v>
      </c>
      <c r="F175" s="60">
        <v>1097689</v>
      </c>
      <c r="G175" s="61" t="s">
        <v>343</v>
      </c>
      <c r="H175" s="60">
        <v>87815</v>
      </c>
      <c r="I175" s="60">
        <f t="shared" si="9"/>
        <v>1185504</v>
      </c>
      <c r="J175">
        <f t="shared" si="11"/>
        <v>42307</v>
      </c>
      <c r="K175" t="e">
        <f>+VLOOKUP(J175,'TH thanh toán'!E$7:I$154,5,0)</f>
        <v>#N/A</v>
      </c>
      <c r="L175" s="63" t="e">
        <f t="shared" si="12"/>
        <v>#N/A</v>
      </c>
    </row>
    <row r="176" spans="1:12" outlineLevel="1" x14ac:dyDescent="0.25">
      <c r="A176">
        <f t="shared" si="10"/>
        <v>9</v>
      </c>
      <c r="B176" s="58">
        <v>44824</v>
      </c>
      <c r="C176" s="59" t="s">
        <v>685</v>
      </c>
      <c r="D176" s="59" t="s">
        <v>341</v>
      </c>
      <c r="E176" s="59" t="s">
        <v>686</v>
      </c>
      <c r="F176" s="60">
        <v>1061934</v>
      </c>
      <c r="G176" s="61" t="s">
        <v>343</v>
      </c>
      <c r="H176" s="60">
        <v>84955</v>
      </c>
      <c r="I176" s="60">
        <f t="shared" si="9"/>
        <v>1146889</v>
      </c>
      <c r="J176">
        <f t="shared" si="11"/>
        <v>42423</v>
      </c>
      <c r="K176" t="e">
        <f>+VLOOKUP(J176,'TH thanh toán'!E$7:I$154,5,0)</f>
        <v>#N/A</v>
      </c>
      <c r="L176" s="63" t="e">
        <f t="shared" si="12"/>
        <v>#N/A</v>
      </c>
    </row>
    <row r="177" spans="1:12" outlineLevel="1" x14ac:dyDescent="0.25">
      <c r="A177">
        <f t="shared" si="10"/>
        <v>9</v>
      </c>
      <c r="B177" s="58">
        <v>44824</v>
      </c>
      <c r="C177" s="59" t="s">
        <v>687</v>
      </c>
      <c r="D177" s="59" t="s">
        <v>341</v>
      </c>
      <c r="E177" s="59" t="s">
        <v>688</v>
      </c>
      <c r="F177" s="60">
        <v>1649096</v>
      </c>
      <c r="G177" s="61" t="s">
        <v>343</v>
      </c>
      <c r="H177" s="60">
        <v>131928</v>
      </c>
      <c r="I177" s="60">
        <f t="shared" si="9"/>
        <v>1781024</v>
      </c>
      <c r="J177">
        <f t="shared" si="11"/>
        <v>42439</v>
      </c>
      <c r="K177" t="e">
        <f>+VLOOKUP(J177,'TH thanh toán'!E$7:I$154,5,0)</f>
        <v>#N/A</v>
      </c>
      <c r="L177" s="63" t="e">
        <f t="shared" si="12"/>
        <v>#N/A</v>
      </c>
    </row>
    <row r="178" spans="1:12" outlineLevel="1" x14ac:dyDescent="0.25">
      <c r="A178">
        <f t="shared" si="10"/>
        <v>9</v>
      </c>
      <c r="B178" s="58">
        <v>44826</v>
      </c>
      <c r="C178" s="59" t="s">
        <v>689</v>
      </c>
      <c r="D178" s="59" t="s">
        <v>341</v>
      </c>
      <c r="E178" s="59" t="s">
        <v>690</v>
      </c>
      <c r="F178" s="60">
        <v>805661</v>
      </c>
      <c r="G178" s="61" t="s">
        <v>343</v>
      </c>
      <c r="H178" s="60">
        <v>64453</v>
      </c>
      <c r="I178" s="60">
        <f t="shared" si="9"/>
        <v>870114</v>
      </c>
      <c r="J178">
        <f t="shared" si="11"/>
        <v>43637</v>
      </c>
      <c r="K178">
        <f>+VLOOKUP(J178,'TH thanh toán'!E$7:I$154,5,0)</f>
        <v>870114</v>
      </c>
      <c r="L178" s="63">
        <f t="shared" si="12"/>
        <v>0</v>
      </c>
    </row>
    <row r="179" spans="1:12" outlineLevel="1" x14ac:dyDescent="0.25">
      <c r="A179">
        <f t="shared" si="10"/>
        <v>9</v>
      </c>
      <c r="B179" s="58">
        <v>44826</v>
      </c>
      <c r="C179" s="59" t="s">
        <v>691</v>
      </c>
      <c r="D179" s="59" t="s">
        <v>341</v>
      </c>
      <c r="E179" s="59" t="s">
        <v>692</v>
      </c>
      <c r="F179" s="60">
        <v>1170558</v>
      </c>
      <c r="G179" s="61" t="s">
        <v>343</v>
      </c>
      <c r="H179" s="60">
        <v>93645</v>
      </c>
      <c r="I179" s="60">
        <f t="shared" si="9"/>
        <v>1264203</v>
      </c>
      <c r="J179">
        <f t="shared" si="11"/>
        <v>43854</v>
      </c>
      <c r="K179" t="e">
        <f>+VLOOKUP(J179,'TH thanh toán'!E$7:I$154,5,0)</f>
        <v>#N/A</v>
      </c>
      <c r="L179" s="63" t="e">
        <f t="shared" si="12"/>
        <v>#N/A</v>
      </c>
    </row>
    <row r="180" spans="1:12" outlineLevel="1" x14ac:dyDescent="0.25">
      <c r="A180">
        <f t="shared" si="10"/>
        <v>9</v>
      </c>
      <c r="B180" s="58">
        <v>44826</v>
      </c>
      <c r="C180" s="59" t="s">
        <v>693</v>
      </c>
      <c r="D180" s="59" t="s">
        <v>341</v>
      </c>
      <c r="E180" s="59" t="s">
        <v>694</v>
      </c>
      <c r="F180" s="60">
        <v>1792608</v>
      </c>
      <c r="G180" s="61" t="s">
        <v>343</v>
      </c>
      <c r="H180" s="60">
        <v>143409</v>
      </c>
      <c r="I180" s="60">
        <f t="shared" si="9"/>
        <v>1936017</v>
      </c>
      <c r="J180">
        <f t="shared" si="11"/>
        <v>43855</v>
      </c>
      <c r="K180">
        <f>+VLOOKUP(J180,'TH thanh toán'!E$7:I$154,5,0)</f>
        <v>1936017</v>
      </c>
      <c r="L180" s="63">
        <f t="shared" si="12"/>
        <v>0</v>
      </c>
    </row>
    <row r="181" spans="1:12" outlineLevel="1" x14ac:dyDescent="0.25">
      <c r="A181">
        <f t="shared" si="10"/>
        <v>9</v>
      </c>
      <c r="B181" s="58">
        <v>44827</v>
      </c>
      <c r="C181" s="59" t="s">
        <v>695</v>
      </c>
      <c r="D181" s="59" t="s">
        <v>341</v>
      </c>
      <c r="E181" s="59" t="s">
        <v>696</v>
      </c>
      <c r="F181" s="60">
        <v>2123869</v>
      </c>
      <c r="G181" s="61" t="s">
        <v>343</v>
      </c>
      <c r="H181" s="60">
        <v>169910</v>
      </c>
      <c r="I181" s="60">
        <f t="shared" si="9"/>
        <v>2293779</v>
      </c>
      <c r="J181">
        <f t="shared" si="11"/>
        <v>43871</v>
      </c>
      <c r="K181">
        <f>+VLOOKUP(J181,'TH thanh toán'!E$7:I$154,5,0)</f>
        <v>2293779</v>
      </c>
      <c r="L181" s="63">
        <f t="shared" si="12"/>
        <v>0</v>
      </c>
    </row>
    <row r="182" spans="1:12" outlineLevel="1" x14ac:dyDescent="0.25">
      <c r="A182">
        <f t="shared" si="10"/>
        <v>9</v>
      </c>
      <c r="B182" s="58">
        <v>44828</v>
      </c>
      <c r="C182" s="59" t="s">
        <v>697</v>
      </c>
      <c r="D182" s="59" t="s">
        <v>341</v>
      </c>
      <c r="E182" s="59" t="s">
        <v>698</v>
      </c>
      <c r="F182" s="60">
        <v>1170558</v>
      </c>
      <c r="G182" s="61" t="s">
        <v>343</v>
      </c>
      <c r="H182" s="60">
        <v>93645</v>
      </c>
      <c r="I182" s="60">
        <f t="shared" si="9"/>
        <v>1264203</v>
      </c>
      <c r="J182">
        <f t="shared" si="11"/>
        <v>44051</v>
      </c>
      <c r="K182" t="e">
        <f>+VLOOKUP(J182,'TH thanh toán'!E$7:I$154,5,0)</f>
        <v>#N/A</v>
      </c>
      <c r="L182" s="63" t="e">
        <f t="shared" si="12"/>
        <v>#N/A</v>
      </c>
    </row>
    <row r="183" spans="1:12" outlineLevel="1" x14ac:dyDescent="0.25">
      <c r="A183">
        <f t="shared" si="10"/>
        <v>9</v>
      </c>
      <c r="B183" s="58">
        <v>44828</v>
      </c>
      <c r="C183" s="59" t="s">
        <v>699</v>
      </c>
      <c r="D183" s="59" t="s">
        <v>341</v>
      </c>
      <c r="E183" s="59" t="s">
        <v>700</v>
      </c>
      <c r="F183" s="60">
        <v>858945</v>
      </c>
      <c r="G183" s="61" t="s">
        <v>343</v>
      </c>
      <c r="H183" s="60">
        <v>68716</v>
      </c>
      <c r="I183" s="60">
        <f t="shared" si="9"/>
        <v>927661</v>
      </c>
      <c r="J183">
        <f t="shared" si="11"/>
        <v>44057</v>
      </c>
      <c r="K183">
        <f>+VLOOKUP(J183,'TH thanh toán'!E$7:I$154,5,0)</f>
        <v>927661</v>
      </c>
      <c r="L183" s="63">
        <f t="shared" si="12"/>
        <v>0</v>
      </c>
    </row>
    <row r="184" spans="1:12" outlineLevel="1" x14ac:dyDescent="0.25">
      <c r="A184">
        <f t="shared" si="10"/>
        <v>9</v>
      </c>
      <c r="B184" s="58">
        <v>44828</v>
      </c>
      <c r="C184" s="59" t="s">
        <v>701</v>
      </c>
      <c r="D184" s="59" t="s">
        <v>341</v>
      </c>
      <c r="E184" s="59" t="s">
        <v>702</v>
      </c>
      <c r="F184" s="60">
        <v>890737</v>
      </c>
      <c r="G184" s="61" t="s">
        <v>343</v>
      </c>
      <c r="H184" s="60">
        <v>71259</v>
      </c>
      <c r="I184" s="60">
        <f t="shared" si="9"/>
        <v>961996</v>
      </c>
      <c r="J184">
        <f t="shared" si="11"/>
        <v>44118</v>
      </c>
      <c r="K184">
        <f>+VLOOKUP(J184,'TH thanh toán'!E$7:I$154,5,0)</f>
        <v>961996</v>
      </c>
      <c r="L184" s="63">
        <f t="shared" si="12"/>
        <v>0</v>
      </c>
    </row>
    <row r="185" spans="1:12" outlineLevel="1" x14ac:dyDescent="0.25">
      <c r="A185">
        <f t="shared" si="10"/>
        <v>9</v>
      </c>
      <c r="B185" s="58">
        <v>44830</v>
      </c>
      <c r="C185" s="59" t="s">
        <v>703</v>
      </c>
      <c r="D185" s="59" t="s">
        <v>341</v>
      </c>
      <c r="E185" s="59" t="s">
        <v>704</v>
      </c>
      <c r="F185" s="60">
        <v>1298343</v>
      </c>
      <c r="G185" s="61" t="s">
        <v>343</v>
      </c>
      <c r="H185" s="60">
        <v>103867</v>
      </c>
      <c r="I185" s="60">
        <f t="shared" si="9"/>
        <v>1402210</v>
      </c>
      <c r="J185">
        <f t="shared" si="11"/>
        <v>44130</v>
      </c>
      <c r="K185" t="e">
        <f>+VLOOKUP(J185,'TH thanh toán'!E$7:I$154,5,0)</f>
        <v>#N/A</v>
      </c>
      <c r="L185" s="63" t="e">
        <f t="shared" si="12"/>
        <v>#N/A</v>
      </c>
    </row>
    <row r="186" spans="1:12" outlineLevel="1" x14ac:dyDescent="0.25">
      <c r="A186">
        <f t="shared" si="10"/>
        <v>9</v>
      </c>
      <c r="B186" s="58">
        <v>44830</v>
      </c>
      <c r="C186" s="59" t="s">
        <v>705</v>
      </c>
      <c r="D186" s="59" t="s">
        <v>341</v>
      </c>
      <c r="E186" s="59" t="s">
        <v>706</v>
      </c>
      <c r="F186" s="60">
        <v>1885504</v>
      </c>
      <c r="G186" s="61" t="s">
        <v>343</v>
      </c>
      <c r="H186" s="60">
        <v>150840</v>
      </c>
      <c r="I186" s="60">
        <f t="shared" si="9"/>
        <v>2036344</v>
      </c>
      <c r="J186">
        <f t="shared" si="11"/>
        <v>44155</v>
      </c>
      <c r="K186">
        <f>+VLOOKUP(J186,'TH thanh toán'!E$7:I$154,5,0)</f>
        <v>2036344</v>
      </c>
      <c r="L186" s="63">
        <f t="shared" si="12"/>
        <v>0</v>
      </c>
    </row>
    <row r="187" spans="1:12" outlineLevel="1" x14ac:dyDescent="0.25">
      <c r="A187">
        <f t="shared" si="10"/>
        <v>9</v>
      </c>
      <c r="B187" s="58">
        <v>44830</v>
      </c>
      <c r="C187" s="59" t="s">
        <v>707</v>
      </c>
      <c r="D187" s="59" t="s">
        <v>341</v>
      </c>
      <c r="E187" s="59" t="s">
        <v>708</v>
      </c>
      <c r="F187" s="60">
        <v>1280434</v>
      </c>
      <c r="G187" s="61" t="s">
        <v>343</v>
      </c>
      <c r="H187" s="60">
        <v>102435</v>
      </c>
      <c r="I187" s="60">
        <f t="shared" si="9"/>
        <v>1382869</v>
      </c>
      <c r="J187">
        <f t="shared" si="11"/>
        <v>44157</v>
      </c>
      <c r="K187">
        <f>+VLOOKUP(J187,'TH thanh toán'!E$7:I$154,5,0)</f>
        <v>1382869</v>
      </c>
      <c r="L187" s="63">
        <f t="shared" si="12"/>
        <v>0</v>
      </c>
    </row>
    <row r="188" spans="1:12" outlineLevel="1" x14ac:dyDescent="0.25">
      <c r="A188">
        <f t="shared" si="10"/>
        <v>9</v>
      </c>
      <c r="B188" s="58">
        <v>44831</v>
      </c>
      <c r="C188" s="59" t="s">
        <v>709</v>
      </c>
      <c r="D188" s="59" t="s">
        <v>341</v>
      </c>
      <c r="E188" s="59" t="s">
        <v>710</v>
      </c>
      <c r="F188" s="60">
        <v>1497927</v>
      </c>
      <c r="G188" s="61" t="s">
        <v>343</v>
      </c>
      <c r="H188" s="60">
        <v>119834</v>
      </c>
      <c r="I188" s="60">
        <f t="shared" si="9"/>
        <v>1617761</v>
      </c>
      <c r="J188">
        <f t="shared" si="11"/>
        <v>44248</v>
      </c>
      <c r="K188">
        <f>+VLOOKUP(J188,'TH thanh toán'!E$7:I$154,5,0)</f>
        <v>1617761</v>
      </c>
      <c r="L188" s="63">
        <f t="shared" si="12"/>
        <v>0</v>
      </c>
    </row>
    <row r="189" spans="1:12" outlineLevel="1" x14ac:dyDescent="0.25">
      <c r="A189">
        <f t="shared" si="10"/>
        <v>9</v>
      </c>
      <c r="B189" s="58">
        <v>44831</v>
      </c>
      <c r="C189" s="59" t="s">
        <v>711</v>
      </c>
      <c r="D189" s="59" t="s">
        <v>341</v>
      </c>
      <c r="E189" s="59" t="s">
        <v>712</v>
      </c>
      <c r="F189" s="60">
        <v>1569146</v>
      </c>
      <c r="G189" s="61" t="s">
        <v>343</v>
      </c>
      <c r="H189" s="60">
        <v>125532</v>
      </c>
      <c r="I189" s="60">
        <f t="shared" si="9"/>
        <v>1694678</v>
      </c>
      <c r="J189">
        <f t="shared" si="11"/>
        <v>44249</v>
      </c>
      <c r="K189" t="e">
        <f>+VLOOKUP(J189,'TH thanh toán'!E$7:I$154,5,0)</f>
        <v>#N/A</v>
      </c>
      <c r="L189" s="63" t="e">
        <f t="shared" si="12"/>
        <v>#N/A</v>
      </c>
    </row>
    <row r="190" spans="1:12" outlineLevel="1" x14ac:dyDescent="0.25">
      <c r="A190">
        <f t="shared" si="10"/>
        <v>9</v>
      </c>
      <c r="B190" s="58">
        <v>44832</v>
      </c>
      <c r="C190" s="59" t="s">
        <v>713</v>
      </c>
      <c r="D190" s="59" t="s">
        <v>341</v>
      </c>
      <c r="E190" s="59" t="s">
        <v>714</v>
      </c>
      <c r="F190" s="60">
        <v>1061934</v>
      </c>
      <c r="G190" s="61" t="s">
        <v>343</v>
      </c>
      <c r="H190" s="60">
        <v>84955</v>
      </c>
      <c r="I190" s="60">
        <f t="shared" si="9"/>
        <v>1146889</v>
      </c>
      <c r="J190">
        <f t="shared" si="11"/>
        <v>44307</v>
      </c>
      <c r="K190" t="e">
        <f>+VLOOKUP(J190,'TH thanh toán'!E$7:I$154,5,0)</f>
        <v>#N/A</v>
      </c>
      <c r="L190" s="63" t="e">
        <f t="shared" si="12"/>
        <v>#N/A</v>
      </c>
    </row>
    <row r="191" spans="1:12" outlineLevel="1" x14ac:dyDescent="0.25">
      <c r="A191">
        <f t="shared" si="10"/>
        <v>9</v>
      </c>
      <c r="B191" s="58">
        <v>44833</v>
      </c>
      <c r="C191" s="59" t="s">
        <v>715</v>
      </c>
      <c r="D191" s="59" t="s">
        <v>341</v>
      </c>
      <c r="E191" s="59" t="s">
        <v>716</v>
      </c>
      <c r="F191" s="60">
        <v>1042070</v>
      </c>
      <c r="G191" s="61" t="s">
        <v>343</v>
      </c>
      <c r="H191" s="60">
        <v>83366</v>
      </c>
      <c r="I191" s="60">
        <f t="shared" si="9"/>
        <v>1125436</v>
      </c>
      <c r="J191">
        <f t="shared" si="11"/>
        <v>44677</v>
      </c>
      <c r="K191" t="e">
        <f>+VLOOKUP(J191,'TH thanh toán'!E$7:I$154,5,0)</f>
        <v>#N/A</v>
      </c>
      <c r="L191" s="63" t="e">
        <f t="shared" si="12"/>
        <v>#N/A</v>
      </c>
    </row>
    <row r="192" spans="1:12" outlineLevel="1" x14ac:dyDescent="0.25">
      <c r="A192">
        <f t="shared" si="10"/>
        <v>9</v>
      </c>
      <c r="B192" s="58">
        <v>44833</v>
      </c>
      <c r="C192" s="59" t="s">
        <v>717</v>
      </c>
      <c r="D192" s="59" t="s">
        <v>341</v>
      </c>
      <c r="E192" s="59" t="s">
        <v>718</v>
      </c>
      <c r="F192" s="60">
        <v>805661</v>
      </c>
      <c r="G192" s="61" t="s">
        <v>343</v>
      </c>
      <c r="H192" s="60">
        <v>64453</v>
      </c>
      <c r="I192" s="60">
        <f t="shared" si="9"/>
        <v>870114</v>
      </c>
      <c r="J192">
        <f t="shared" si="11"/>
        <v>44678</v>
      </c>
      <c r="K192" t="e">
        <f>+VLOOKUP(J192,'TH thanh toán'!E$7:I$154,5,0)</f>
        <v>#N/A</v>
      </c>
      <c r="L192" s="63" t="e">
        <f t="shared" si="12"/>
        <v>#N/A</v>
      </c>
    </row>
    <row r="193" spans="1:12" outlineLevel="1" x14ac:dyDescent="0.25">
      <c r="A193">
        <f t="shared" si="10"/>
        <v>9</v>
      </c>
      <c r="B193" s="58">
        <v>44833</v>
      </c>
      <c r="C193" s="59" t="s">
        <v>719</v>
      </c>
      <c r="D193" s="59" t="s">
        <v>341</v>
      </c>
      <c r="E193" s="59" t="s">
        <v>720</v>
      </c>
      <c r="F193" s="60">
        <v>494142</v>
      </c>
      <c r="G193" s="61" t="s">
        <v>343</v>
      </c>
      <c r="H193" s="60">
        <v>39531</v>
      </c>
      <c r="I193" s="60">
        <f t="shared" si="9"/>
        <v>533673</v>
      </c>
      <c r="J193">
        <f t="shared" si="11"/>
        <v>44681</v>
      </c>
      <c r="K193" t="e">
        <f>+VLOOKUP(J193,'TH thanh toán'!E$7:I$154,5,0)</f>
        <v>#N/A</v>
      </c>
      <c r="L193" s="63" t="e">
        <f t="shared" si="12"/>
        <v>#N/A</v>
      </c>
    </row>
    <row r="194" spans="1:12" outlineLevel="1" x14ac:dyDescent="0.25">
      <c r="A194">
        <f t="shared" si="10"/>
        <v>10</v>
      </c>
      <c r="B194" s="58">
        <v>44837</v>
      </c>
      <c r="C194" s="59" t="s">
        <v>721</v>
      </c>
      <c r="D194" s="59" t="s">
        <v>341</v>
      </c>
      <c r="E194" s="59" t="s">
        <v>722</v>
      </c>
      <c r="F194" s="60">
        <v>1090525</v>
      </c>
      <c r="G194" s="61" t="s">
        <v>343</v>
      </c>
      <c r="H194" s="60">
        <v>87242</v>
      </c>
      <c r="I194" s="60">
        <f t="shared" si="9"/>
        <v>1177767</v>
      </c>
      <c r="J194">
        <f t="shared" si="11"/>
        <v>45746</v>
      </c>
      <c r="K194" t="e">
        <f>+VLOOKUP(J194,'TH thanh toán'!E$7:I$154,5,0)</f>
        <v>#N/A</v>
      </c>
      <c r="L194" s="63" t="e">
        <f t="shared" si="12"/>
        <v>#N/A</v>
      </c>
    </row>
    <row r="195" spans="1:12" outlineLevel="1" x14ac:dyDescent="0.25">
      <c r="A195">
        <f t="shared" si="10"/>
        <v>10</v>
      </c>
      <c r="B195" s="58">
        <v>44838</v>
      </c>
      <c r="C195" s="59" t="s">
        <v>723</v>
      </c>
      <c r="D195" s="59" t="s">
        <v>341</v>
      </c>
      <c r="E195" s="59" t="s">
        <v>724</v>
      </c>
      <c r="F195" s="60">
        <v>1174323</v>
      </c>
      <c r="G195" s="61" t="s">
        <v>343</v>
      </c>
      <c r="H195" s="60">
        <v>93946</v>
      </c>
      <c r="I195" s="60">
        <f t="shared" ref="I195:I232" si="13">+F195+H195</f>
        <v>1268269</v>
      </c>
      <c r="J195">
        <f t="shared" si="11"/>
        <v>45794</v>
      </c>
      <c r="K195" t="e">
        <f>+VLOOKUP(J195,'TH thanh toán'!E$7:I$154,5,0)</f>
        <v>#N/A</v>
      </c>
      <c r="L195" s="63" t="e">
        <f t="shared" si="12"/>
        <v>#N/A</v>
      </c>
    </row>
    <row r="196" spans="1:12" outlineLevel="1" x14ac:dyDescent="0.25">
      <c r="A196">
        <f t="shared" ref="A196:A232" si="14">+MONTH(B196)</f>
        <v>10</v>
      </c>
      <c r="B196" s="58">
        <v>44838</v>
      </c>
      <c r="C196" s="59" t="s">
        <v>725</v>
      </c>
      <c r="D196" s="59" t="s">
        <v>341</v>
      </c>
      <c r="E196" s="59" t="s">
        <v>726</v>
      </c>
      <c r="F196" s="60">
        <v>1877486</v>
      </c>
      <c r="G196" s="61" t="s">
        <v>343</v>
      </c>
      <c r="H196" s="60">
        <v>150199</v>
      </c>
      <c r="I196" s="60">
        <f t="shared" si="13"/>
        <v>2027685</v>
      </c>
      <c r="J196">
        <f t="shared" ref="J196:J232" si="15">+C196*1</f>
        <v>45826</v>
      </c>
      <c r="K196" t="e">
        <f>+VLOOKUP(J196,'TH thanh toán'!E$7:I$154,5,0)</f>
        <v>#N/A</v>
      </c>
      <c r="L196" s="63" t="e">
        <f t="shared" ref="L196:L232" si="16">+K196-I196</f>
        <v>#N/A</v>
      </c>
    </row>
    <row r="197" spans="1:12" outlineLevel="1" x14ac:dyDescent="0.25">
      <c r="A197">
        <f t="shared" si="14"/>
        <v>10</v>
      </c>
      <c r="B197" s="58">
        <v>44838</v>
      </c>
      <c r="C197" s="59" t="s">
        <v>727</v>
      </c>
      <c r="D197" s="59" t="s">
        <v>341</v>
      </c>
      <c r="E197" s="59" t="s">
        <v>728</v>
      </c>
      <c r="F197" s="60">
        <v>1172367</v>
      </c>
      <c r="G197" s="61" t="s">
        <v>343</v>
      </c>
      <c r="H197" s="60">
        <v>93789</v>
      </c>
      <c r="I197" s="60">
        <f t="shared" si="13"/>
        <v>1266156</v>
      </c>
      <c r="J197">
        <f t="shared" si="15"/>
        <v>45852</v>
      </c>
      <c r="K197" t="e">
        <f>+VLOOKUP(J197,'TH thanh toán'!E$7:I$154,5,0)</f>
        <v>#N/A</v>
      </c>
      <c r="L197" s="63" t="e">
        <f t="shared" si="16"/>
        <v>#N/A</v>
      </c>
    </row>
    <row r="198" spans="1:12" outlineLevel="1" x14ac:dyDescent="0.25">
      <c r="A198">
        <f t="shared" si="14"/>
        <v>10</v>
      </c>
      <c r="B198" s="58">
        <v>44839</v>
      </c>
      <c r="C198" s="59" t="s">
        <v>729</v>
      </c>
      <c r="D198" s="59" t="s">
        <v>341</v>
      </c>
      <c r="E198" s="59" t="s">
        <v>730</v>
      </c>
      <c r="F198" s="60">
        <v>1620961</v>
      </c>
      <c r="G198" s="61" t="s">
        <v>343</v>
      </c>
      <c r="H198" s="60">
        <v>129677</v>
      </c>
      <c r="I198" s="60">
        <f t="shared" si="13"/>
        <v>1750638</v>
      </c>
      <c r="J198">
        <f t="shared" si="15"/>
        <v>45879</v>
      </c>
      <c r="K198" t="e">
        <f>+VLOOKUP(J198,'TH thanh toán'!E$7:I$154,5,0)</f>
        <v>#N/A</v>
      </c>
      <c r="L198" s="63" t="e">
        <f t="shared" si="16"/>
        <v>#N/A</v>
      </c>
    </row>
    <row r="199" spans="1:12" outlineLevel="1" x14ac:dyDescent="0.25">
      <c r="A199">
        <f t="shared" si="14"/>
        <v>10</v>
      </c>
      <c r="B199" s="58">
        <v>44840</v>
      </c>
      <c r="C199" s="59" t="s">
        <v>731</v>
      </c>
      <c r="D199" s="59" t="s">
        <v>341</v>
      </c>
      <c r="E199" s="59" t="s">
        <v>732</v>
      </c>
      <c r="F199" s="60">
        <v>2104004</v>
      </c>
      <c r="G199" s="61" t="s">
        <v>343</v>
      </c>
      <c r="H199" s="60">
        <v>168320</v>
      </c>
      <c r="I199" s="60">
        <f t="shared" si="13"/>
        <v>2272324</v>
      </c>
      <c r="J199">
        <f t="shared" si="15"/>
        <v>46017</v>
      </c>
      <c r="K199" t="e">
        <f>+VLOOKUP(J199,'TH thanh toán'!E$7:I$154,5,0)</f>
        <v>#N/A</v>
      </c>
      <c r="L199" s="63" t="e">
        <f t="shared" si="16"/>
        <v>#N/A</v>
      </c>
    </row>
    <row r="200" spans="1:12" outlineLevel="1" x14ac:dyDescent="0.25">
      <c r="A200">
        <f t="shared" si="14"/>
        <v>10</v>
      </c>
      <c r="B200" s="58">
        <v>44840</v>
      </c>
      <c r="C200" s="59" t="s">
        <v>733</v>
      </c>
      <c r="D200" s="59" t="s">
        <v>341</v>
      </c>
      <c r="E200" s="59" t="s">
        <v>734</v>
      </c>
      <c r="F200" s="60">
        <v>1904216</v>
      </c>
      <c r="G200" s="61" t="s">
        <v>343</v>
      </c>
      <c r="H200" s="60">
        <v>152337</v>
      </c>
      <c r="I200" s="60">
        <f t="shared" si="13"/>
        <v>2056553</v>
      </c>
      <c r="J200">
        <f t="shared" si="15"/>
        <v>46133</v>
      </c>
      <c r="K200" t="e">
        <f>+VLOOKUP(J200,'TH thanh toán'!E$7:I$154,5,0)</f>
        <v>#N/A</v>
      </c>
      <c r="L200" s="63" t="e">
        <f t="shared" si="16"/>
        <v>#N/A</v>
      </c>
    </row>
    <row r="201" spans="1:12" outlineLevel="1" x14ac:dyDescent="0.25">
      <c r="A201">
        <f t="shared" si="14"/>
        <v>10</v>
      </c>
      <c r="B201" s="58">
        <v>44841</v>
      </c>
      <c r="C201" s="59" t="s">
        <v>735</v>
      </c>
      <c r="D201" s="59" t="s">
        <v>341</v>
      </c>
      <c r="E201" s="59" t="s">
        <v>736</v>
      </c>
      <c r="F201" s="60">
        <v>768261</v>
      </c>
      <c r="G201" s="61" t="s">
        <v>343</v>
      </c>
      <c r="H201" s="60">
        <v>61461</v>
      </c>
      <c r="I201" s="60">
        <f t="shared" si="13"/>
        <v>829722</v>
      </c>
      <c r="J201">
        <f t="shared" si="15"/>
        <v>46586</v>
      </c>
      <c r="K201" t="e">
        <f>+VLOOKUP(J201,'TH thanh toán'!E$7:I$154,5,0)</f>
        <v>#N/A</v>
      </c>
      <c r="L201" s="63" t="e">
        <f t="shared" si="16"/>
        <v>#N/A</v>
      </c>
    </row>
    <row r="202" spans="1:12" outlineLevel="1" x14ac:dyDescent="0.25">
      <c r="A202">
        <f t="shared" si="14"/>
        <v>10</v>
      </c>
      <c r="B202" s="58">
        <v>44841</v>
      </c>
      <c r="C202" s="59" t="s">
        <v>737</v>
      </c>
      <c r="D202" s="59" t="s">
        <v>341</v>
      </c>
      <c r="E202" s="59" t="s">
        <v>738</v>
      </c>
      <c r="F202" s="60">
        <v>949546</v>
      </c>
      <c r="G202" s="61" t="s">
        <v>343</v>
      </c>
      <c r="H202" s="60">
        <v>75964</v>
      </c>
      <c r="I202" s="60">
        <f t="shared" si="13"/>
        <v>1025510</v>
      </c>
      <c r="J202">
        <f t="shared" si="15"/>
        <v>46623</v>
      </c>
      <c r="K202" t="e">
        <f>+VLOOKUP(J202,'TH thanh toán'!E$7:I$154,5,0)</f>
        <v>#N/A</v>
      </c>
      <c r="L202" s="63" t="e">
        <f t="shared" si="16"/>
        <v>#N/A</v>
      </c>
    </row>
    <row r="203" spans="1:12" outlineLevel="1" x14ac:dyDescent="0.25">
      <c r="A203">
        <f t="shared" si="14"/>
        <v>10</v>
      </c>
      <c r="B203" s="58">
        <v>44841</v>
      </c>
      <c r="C203" s="59" t="s">
        <v>739</v>
      </c>
      <c r="D203" s="59" t="s">
        <v>341</v>
      </c>
      <c r="E203" s="59" t="s">
        <v>740</v>
      </c>
      <c r="F203" s="60">
        <v>1863275</v>
      </c>
      <c r="G203" s="61" t="s">
        <v>343</v>
      </c>
      <c r="H203" s="60">
        <v>149062</v>
      </c>
      <c r="I203" s="60">
        <f t="shared" si="13"/>
        <v>2012337</v>
      </c>
      <c r="J203">
        <f t="shared" si="15"/>
        <v>46627</v>
      </c>
      <c r="K203" t="e">
        <f>+VLOOKUP(J203,'TH thanh toán'!E$7:I$154,5,0)</f>
        <v>#N/A</v>
      </c>
      <c r="L203" s="63" t="e">
        <f t="shared" si="16"/>
        <v>#N/A</v>
      </c>
    </row>
    <row r="204" spans="1:12" outlineLevel="1" x14ac:dyDescent="0.25">
      <c r="A204">
        <f t="shared" si="14"/>
        <v>10</v>
      </c>
      <c r="B204" s="58">
        <v>44841</v>
      </c>
      <c r="C204" s="59" t="s">
        <v>741</v>
      </c>
      <c r="D204" s="59" t="s">
        <v>341</v>
      </c>
      <c r="E204" s="59" t="s">
        <v>742</v>
      </c>
      <c r="F204" s="60">
        <v>1993646</v>
      </c>
      <c r="G204" s="61" t="s">
        <v>343</v>
      </c>
      <c r="H204" s="60">
        <v>159492</v>
      </c>
      <c r="I204" s="60">
        <f t="shared" si="13"/>
        <v>2153138</v>
      </c>
      <c r="J204">
        <f t="shared" si="15"/>
        <v>46632</v>
      </c>
      <c r="K204" t="e">
        <f>+VLOOKUP(J204,'TH thanh toán'!E$7:I$154,5,0)</f>
        <v>#N/A</v>
      </c>
      <c r="L204" s="63" t="e">
        <f t="shared" si="16"/>
        <v>#N/A</v>
      </c>
    </row>
    <row r="205" spans="1:12" outlineLevel="1" x14ac:dyDescent="0.25">
      <c r="A205">
        <f t="shared" si="14"/>
        <v>10</v>
      </c>
      <c r="B205" s="58">
        <v>44842</v>
      </c>
      <c r="C205" s="59" t="s">
        <v>743</v>
      </c>
      <c r="D205" s="59" t="s">
        <v>341</v>
      </c>
      <c r="E205" s="59" t="s">
        <v>744</v>
      </c>
      <c r="F205" s="60">
        <v>933670</v>
      </c>
      <c r="G205" s="61" t="s">
        <v>343</v>
      </c>
      <c r="H205" s="60">
        <v>74694</v>
      </c>
      <c r="I205" s="60">
        <f t="shared" si="13"/>
        <v>1008364</v>
      </c>
      <c r="J205">
        <f t="shared" si="15"/>
        <v>46915</v>
      </c>
      <c r="K205" t="e">
        <f>+VLOOKUP(J205,'TH thanh toán'!E$7:I$154,5,0)</f>
        <v>#N/A</v>
      </c>
      <c r="L205" s="63" t="e">
        <f t="shared" si="16"/>
        <v>#N/A</v>
      </c>
    </row>
    <row r="206" spans="1:12" outlineLevel="1" x14ac:dyDescent="0.25">
      <c r="A206">
        <f t="shared" si="14"/>
        <v>10</v>
      </c>
      <c r="B206" s="58">
        <v>44844</v>
      </c>
      <c r="C206" s="59" t="s">
        <v>745</v>
      </c>
      <c r="D206" s="59" t="s">
        <v>341</v>
      </c>
      <c r="E206" s="59" t="s">
        <v>746</v>
      </c>
      <c r="F206" s="60">
        <v>1185089</v>
      </c>
      <c r="G206" s="61" t="s">
        <v>343</v>
      </c>
      <c r="H206" s="60">
        <v>94807</v>
      </c>
      <c r="I206" s="60">
        <f t="shared" si="13"/>
        <v>1279896</v>
      </c>
      <c r="J206">
        <f t="shared" si="15"/>
        <v>46984</v>
      </c>
      <c r="K206" t="e">
        <f>+VLOOKUP(J206,'TH thanh toán'!E$7:I$154,5,0)</f>
        <v>#N/A</v>
      </c>
      <c r="L206" s="63" t="e">
        <f t="shared" si="16"/>
        <v>#N/A</v>
      </c>
    </row>
    <row r="207" spans="1:12" outlineLevel="1" x14ac:dyDescent="0.25">
      <c r="A207">
        <f t="shared" si="14"/>
        <v>10</v>
      </c>
      <c r="B207" s="58">
        <v>44845</v>
      </c>
      <c r="C207" s="59" t="s">
        <v>747</v>
      </c>
      <c r="D207" s="59" t="s">
        <v>341</v>
      </c>
      <c r="E207" s="59" t="s">
        <v>748</v>
      </c>
      <c r="F207" s="60">
        <v>1343891</v>
      </c>
      <c r="G207" s="61" t="s">
        <v>343</v>
      </c>
      <c r="H207" s="60">
        <v>107511</v>
      </c>
      <c r="I207" s="60">
        <f t="shared" si="13"/>
        <v>1451402</v>
      </c>
      <c r="J207">
        <f t="shared" si="15"/>
        <v>46989</v>
      </c>
      <c r="K207" t="e">
        <f>+VLOOKUP(J207,'TH thanh toán'!E$7:I$154,5,0)</f>
        <v>#N/A</v>
      </c>
      <c r="L207" s="63" t="e">
        <f t="shared" si="16"/>
        <v>#N/A</v>
      </c>
    </row>
    <row r="208" spans="1:12" outlineLevel="1" x14ac:dyDescent="0.25">
      <c r="A208">
        <f t="shared" si="14"/>
        <v>10</v>
      </c>
      <c r="B208" s="58">
        <v>44845</v>
      </c>
      <c r="C208" s="59" t="s">
        <v>749</v>
      </c>
      <c r="D208" s="59" t="s">
        <v>341</v>
      </c>
      <c r="E208" s="59" t="s">
        <v>750</v>
      </c>
      <c r="F208" s="60">
        <v>1493213</v>
      </c>
      <c r="G208" s="61" t="s">
        <v>343</v>
      </c>
      <c r="H208" s="60">
        <v>119457</v>
      </c>
      <c r="I208" s="60">
        <f t="shared" si="13"/>
        <v>1612670</v>
      </c>
      <c r="J208">
        <f t="shared" si="15"/>
        <v>47045</v>
      </c>
      <c r="K208" t="e">
        <f>+VLOOKUP(J208,'TH thanh toán'!E$7:I$154,5,0)</f>
        <v>#N/A</v>
      </c>
      <c r="L208" s="63" t="e">
        <f t="shared" si="16"/>
        <v>#N/A</v>
      </c>
    </row>
    <row r="209" spans="1:12" outlineLevel="1" x14ac:dyDescent="0.25">
      <c r="A209">
        <f t="shared" si="14"/>
        <v>10</v>
      </c>
      <c r="B209" s="58">
        <v>44845</v>
      </c>
      <c r="C209" s="59" t="s">
        <v>751</v>
      </c>
      <c r="D209" s="59" t="s">
        <v>341</v>
      </c>
      <c r="E209" s="59" t="s">
        <v>752</v>
      </c>
      <c r="F209" s="60">
        <v>1015881</v>
      </c>
      <c r="G209" s="61" t="s">
        <v>343</v>
      </c>
      <c r="H209" s="60">
        <v>81270</v>
      </c>
      <c r="I209" s="60">
        <f t="shared" si="13"/>
        <v>1097151</v>
      </c>
      <c r="J209">
        <f t="shared" si="15"/>
        <v>47067</v>
      </c>
      <c r="K209" t="e">
        <f>+VLOOKUP(J209,'TH thanh toán'!E$7:I$154,5,0)</f>
        <v>#N/A</v>
      </c>
      <c r="L209" s="63" t="e">
        <f t="shared" si="16"/>
        <v>#N/A</v>
      </c>
    </row>
    <row r="210" spans="1:12" outlineLevel="1" x14ac:dyDescent="0.25">
      <c r="A210">
        <f t="shared" si="14"/>
        <v>10</v>
      </c>
      <c r="B210" s="58">
        <v>44846</v>
      </c>
      <c r="C210" s="59" t="s">
        <v>753</v>
      </c>
      <c r="D210" s="59" t="s">
        <v>341</v>
      </c>
      <c r="E210" s="59" t="s">
        <v>754</v>
      </c>
      <c r="F210" s="60">
        <v>1246030</v>
      </c>
      <c r="G210" s="61" t="s">
        <v>343</v>
      </c>
      <c r="H210" s="60">
        <v>99682</v>
      </c>
      <c r="I210" s="60">
        <f t="shared" si="13"/>
        <v>1345712</v>
      </c>
      <c r="J210">
        <f t="shared" si="15"/>
        <v>47115</v>
      </c>
      <c r="K210" t="e">
        <f>+VLOOKUP(J210,'TH thanh toán'!E$7:I$154,5,0)</f>
        <v>#N/A</v>
      </c>
      <c r="L210" s="63" t="e">
        <f t="shared" si="16"/>
        <v>#N/A</v>
      </c>
    </row>
    <row r="211" spans="1:12" outlineLevel="1" x14ac:dyDescent="0.25">
      <c r="A211">
        <f t="shared" si="14"/>
        <v>10</v>
      </c>
      <c r="B211" s="58">
        <v>44846</v>
      </c>
      <c r="C211" s="59" t="s">
        <v>755</v>
      </c>
      <c r="D211" s="59" t="s">
        <v>341</v>
      </c>
      <c r="E211" s="59" t="s">
        <v>756</v>
      </c>
      <c r="F211" s="60">
        <v>770817</v>
      </c>
      <c r="G211" s="61" t="s">
        <v>343</v>
      </c>
      <c r="H211" s="60">
        <v>61665</v>
      </c>
      <c r="I211" s="60">
        <f t="shared" si="13"/>
        <v>832482</v>
      </c>
      <c r="J211">
        <f t="shared" si="15"/>
        <v>47116</v>
      </c>
      <c r="K211" t="e">
        <f>+VLOOKUP(J211,'TH thanh toán'!E$7:I$154,5,0)</f>
        <v>#N/A</v>
      </c>
      <c r="L211" s="63" t="e">
        <f t="shared" si="16"/>
        <v>#N/A</v>
      </c>
    </row>
    <row r="212" spans="1:12" outlineLevel="1" x14ac:dyDescent="0.25">
      <c r="A212">
        <f t="shared" si="14"/>
        <v>10</v>
      </c>
      <c r="B212" s="58">
        <v>44846</v>
      </c>
      <c r="C212" s="59" t="s">
        <v>757</v>
      </c>
      <c r="D212" s="59" t="s">
        <v>341</v>
      </c>
      <c r="E212" s="59" t="s">
        <v>758</v>
      </c>
      <c r="F212" s="60">
        <v>1192838</v>
      </c>
      <c r="G212" s="61" t="s">
        <v>343</v>
      </c>
      <c r="H212" s="60">
        <v>95427</v>
      </c>
      <c r="I212" s="60">
        <f t="shared" si="13"/>
        <v>1288265</v>
      </c>
      <c r="J212">
        <f t="shared" si="15"/>
        <v>47124</v>
      </c>
      <c r="K212" t="e">
        <f>+VLOOKUP(J212,'TH thanh toán'!E$7:I$154,5,0)</f>
        <v>#N/A</v>
      </c>
      <c r="L212" s="63" t="e">
        <f t="shared" si="16"/>
        <v>#N/A</v>
      </c>
    </row>
    <row r="213" spans="1:12" outlineLevel="1" x14ac:dyDescent="0.25">
      <c r="A213">
        <f t="shared" si="14"/>
        <v>10</v>
      </c>
      <c r="B213" s="58">
        <v>44847</v>
      </c>
      <c r="C213" s="59" t="s">
        <v>759</v>
      </c>
      <c r="D213" s="59" t="s">
        <v>341</v>
      </c>
      <c r="E213" s="59" t="s">
        <v>760</v>
      </c>
      <c r="F213" s="60">
        <v>1247546</v>
      </c>
      <c r="G213" s="61" t="s">
        <v>343</v>
      </c>
      <c r="H213" s="60">
        <v>99804</v>
      </c>
      <c r="I213" s="60">
        <f t="shared" si="13"/>
        <v>1347350</v>
      </c>
      <c r="J213">
        <f t="shared" si="15"/>
        <v>47458</v>
      </c>
      <c r="K213" t="e">
        <f>+VLOOKUP(J213,'TH thanh toán'!E$7:I$154,5,0)</f>
        <v>#N/A</v>
      </c>
      <c r="L213" s="63" t="e">
        <f t="shared" si="16"/>
        <v>#N/A</v>
      </c>
    </row>
    <row r="214" spans="1:12" outlineLevel="1" x14ac:dyDescent="0.25">
      <c r="A214">
        <f t="shared" si="14"/>
        <v>10</v>
      </c>
      <c r="B214" s="58">
        <v>44847</v>
      </c>
      <c r="C214" s="59" t="s">
        <v>761</v>
      </c>
      <c r="D214" s="59" t="s">
        <v>341</v>
      </c>
      <c r="E214" s="59" t="s">
        <v>762</v>
      </c>
      <c r="F214" s="60">
        <v>1393012</v>
      </c>
      <c r="G214" s="61" t="s">
        <v>343</v>
      </c>
      <c r="H214" s="60">
        <v>111441</v>
      </c>
      <c r="I214" s="60">
        <f t="shared" si="13"/>
        <v>1504453</v>
      </c>
      <c r="J214">
        <f t="shared" si="15"/>
        <v>47518</v>
      </c>
      <c r="K214" t="e">
        <f>+VLOOKUP(J214,'TH thanh toán'!E$7:I$154,5,0)</f>
        <v>#N/A</v>
      </c>
      <c r="L214" s="63" t="e">
        <f t="shared" si="16"/>
        <v>#N/A</v>
      </c>
    </row>
    <row r="215" spans="1:12" outlineLevel="1" x14ac:dyDescent="0.25">
      <c r="A215">
        <f t="shared" si="14"/>
        <v>10</v>
      </c>
      <c r="B215" s="58">
        <v>44847</v>
      </c>
      <c r="C215" s="59" t="s">
        <v>763</v>
      </c>
      <c r="D215" s="59" t="s">
        <v>341</v>
      </c>
      <c r="E215" s="59" t="s">
        <v>764</v>
      </c>
      <c r="F215" s="60">
        <v>1031269</v>
      </c>
      <c r="G215" s="61" t="s">
        <v>343</v>
      </c>
      <c r="H215" s="60">
        <v>82502</v>
      </c>
      <c r="I215" s="60">
        <f t="shared" si="13"/>
        <v>1113771</v>
      </c>
      <c r="J215">
        <f t="shared" si="15"/>
        <v>47547</v>
      </c>
      <c r="K215" t="e">
        <f>+VLOOKUP(J215,'TH thanh toán'!E$7:I$154,5,0)</f>
        <v>#N/A</v>
      </c>
      <c r="L215" s="63" t="e">
        <f t="shared" si="16"/>
        <v>#N/A</v>
      </c>
    </row>
    <row r="216" spans="1:12" outlineLevel="1" x14ac:dyDescent="0.25">
      <c r="A216">
        <f t="shared" si="14"/>
        <v>10</v>
      </c>
      <c r="B216" s="58">
        <v>44848</v>
      </c>
      <c r="C216" s="59" t="s">
        <v>765</v>
      </c>
      <c r="D216" s="59" t="s">
        <v>341</v>
      </c>
      <c r="E216" s="59" t="s">
        <v>766</v>
      </c>
      <c r="F216" s="60">
        <v>1600366</v>
      </c>
      <c r="G216" s="61" t="s">
        <v>343</v>
      </c>
      <c r="H216" s="60">
        <v>128029</v>
      </c>
      <c r="I216" s="60">
        <f t="shared" si="13"/>
        <v>1728395</v>
      </c>
      <c r="J216">
        <f t="shared" si="15"/>
        <v>47657</v>
      </c>
      <c r="K216" t="e">
        <f>+VLOOKUP(J216,'TH thanh toán'!E$7:I$154,5,0)</f>
        <v>#N/A</v>
      </c>
      <c r="L216" s="63" t="e">
        <f t="shared" si="16"/>
        <v>#N/A</v>
      </c>
    </row>
    <row r="217" spans="1:12" outlineLevel="1" x14ac:dyDescent="0.25">
      <c r="A217">
        <f t="shared" si="14"/>
        <v>10</v>
      </c>
      <c r="B217" s="58">
        <v>44849</v>
      </c>
      <c r="C217" s="59" t="s">
        <v>767</v>
      </c>
      <c r="D217" s="59" t="s">
        <v>341</v>
      </c>
      <c r="E217" s="59" t="s">
        <v>768</v>
      </c>
      <c r="F217" s="60">
        <v>2449426</v>
      </c>
      <c r="G217" s="61" t="s">
        <v>343</v>
      </c>
      <c r="H217" s="60">
        <v>195954</v>
      </c>
      <c r="I217" s="60">
        <f t="shared" si="13"/>
        <v>2645380</v>
      </c>
      <c r="J217">
        <f t="shared" si="15"/>
        <v>47738</v>
      </c>
      <c r="K217" t="e">
        <f>+VLOOKUP(J217,'TH thanh toán'!E$7:I$154,5,0)</f>
        <v>#N/A</v>
      </c>
      <c r="L217" s="63" t="e">
        <f t="shared" si="16"/>
        <v>#N/A</v>
      </c>
    </row>
    <row r="218" spans="1:12" outlineLevel="1" x14ac:dyDescent="0.25">
      <c r="A218">
        <f t="shared" si="14"/>
        <v>10</v>
      </c>
      <c r="B218" s="58">
        <v>44851</v>
      </c>
      <c r="C218" s="59" t="s">
        <v>769</v>
      </c>
      <c r="D218" s="59" t="s">
        <v>341</v>
      </c>
      <c r="E218" s="59" t="s">
        <v>770</v>
      </c>
      <c r="F218" s="60">
        <v>844041</v>
      </c>
      <c r="G218" s="61" t="s">
        <v>343</v>
      </c>
      <c r="H218" s="60">
        <v>67523</v>
      </c>
      <c r="I218" s="60">
        <f t="shared" si="13"/>
        <v>911564</v>
      </c>
      <c r="J218">
        <f t="shared" si="15"/>
        <v>47775</v>
      </c>
      <c r="K218" t="e">
        <f>+VLOOKUP(J218,'TH thanh toán'!E$7:I$154,5,0)</f>
        <v>#N/A</v>
      </c>
      <c r="L218" s="63" t="e">
        <f t="shared" si="16"/>
        <v>#N/A</v>
      </c>
    </row>
    <row r="219" spans="1:12" outlineLevel="1" x14ac:dyDescent="0.25">
      <c r="A219">
        <f t="shared" si="14"/>
        <v>10</v>
      </c>
      <c r="B219" s="58">
        <v>44851</v>
      </c>
      <c r="C219" s="59" t="s">
        <v>771</v>
      </c>
      <c r="D219" s="59" t="s">
        <v>341</v>
      </c>
      <c r="E219" s="59" t="s">
        <v>772</v>
      </c>
      <c r="F219" s="60">
        <v>348797</v>
      </c>
      <c r="G219" s="61" t="s">
        <v>343</v>
      </c>
      <c r="H219" s="60">
        <v>27904</v>
      </c>
      <c r="I219" s="60">
        <f t="shared" si="13"/>
        <v>376701</v>
      </c>
      <c r="J219">
        <f t="shared" si="15"/>
        <v>47825</v>
      </c>
      <c r="K219" t="e">
        <f>+VLOOKUP(J219,'TH thanh toán'!E$7:I$154,5,0)</f>
        <v>#N/A</v>
      </c>
      <c r="L219" s="63" t="e">
        <f t="shared" si="16"/>
        <v>#N/A</v>
      </c>
    </row>
    <row r="220" spans="1:12" outlineLevel="1" x14ac:dyDescent="0.25">
      <c r="A220">
        <f t="shared" si="14"/>
        <v>10</v>
      </c>
      <c r="B220" s="58">
        <v>44851</v>
      </c>
      <c r="C220" s="59" t="s">
        <v>773</v>
      </c>
      <c r="D220" s="59" t="s">
        <v>341</v>
      </c>
      <c r="E220" s="59" t="s">
        <v>774</v>
      </c>
      <c r="F220" s="60">
        <v>1266061</v>
      </c>
      <c r="G220" s="61" t="s">
        <v>343</v>
      </c>
      <c r="H220" s="60">
        <v>101285</v>
      </c>
      <c r="I220" s="60">
        <f t="shared" si="13"/>
        <v>1367346</v>
      </c>
      <c r="J220">
        <f t="shared" si="15"/>
        <v>47834</v>
      </c>
      <c r="K220" t="e">
        <f>+VLOOKUP(J220,'TH thanh toán'!E$7:I$154,5,0)</f>
        <v>#N/A</v>
      </c>
      <c r="L220" s="63" t="e">
        <f t="shared" si="16"/>
        <v>#N/A</v>
      </c>
    </row>
    <row r="221" spans="1:12" outlineLevel="1" x14ac:dyDescent="0.25">
      <c r="A221">
        <f t="shared" si="14"/>
        <v>10</v>
      </c>
      <c r="B221" s="58">
        <v>44851</v>
      </c>
      <c r="C221" s="59" t="s">
        <v>775</v>
      </c>
      <c r="D221" s="59" t="s">
        <v>341</v>
      </c>
      <c r="E221" s="59" t="s">
        <v>776</v>
      </c>
      <c r="F221" s="60">
        <v>844041</v>
      </c>
      <c r="G221" s="61" t="s">
        <v>343</v>
      </c>
      <c r="H221" s="60">
        <v>67523</v>
      </c>
      <c r="I221" s="60">
        <f t="shared" si="13"/>
        <v>911564</v>
      </c>
      <c r="J221">
        <f t="shared" si="15"/>
        <v>47848</v>
      </c>
      <c r="K221" t="e">
        <f>+VLOOKUP(J221,'TH thanh toán'!E$7:I$154,5,0)</f>
        <v>#N/A</v>
      </c>
      <c r="L221" s="63" t="e">
        <f t="shared" si="16"/>
        <v>#N/A</v>
      </c>
    </row>
    <row r="222" spans="1:12" outlineLevel="1" x14ac:dyDescent="0.25">
      <c r="A222">
        <f t="shared" si="14"/>
        <v>10</v>
      </c>
      <c r="B222" s="58">
        <v>44852</v>
      </c>
      <c r="C222" s="59" t="s">
        <v>777</v>
      </c>
      <c r="D222" s="59" t="s">
        <v>341</v>
      </c>
      <c r="E222" s="59" t="s">
        <v>778</v>
      </c>
      <c r="F222" s="60">
        <v>913836</v>
      </c>
      <c r="G222" s="61" t="s">
        <v>343</v>
      </c>
      <c r="H222" s="60">
        <v>73107</v>
      </c>
      <c r="I222" s="60">
        <f t="shared" si="13"/>
        <v>986943</v>
      </c>
      <c r="J222">
        <f t="shared" si="15"/>
        <v>47930</v>
      </c>
      <c r="K222" t="e">
        <f>+VLOOKUP(J222,'TH thanh toán'!E$7:I$154,5,0)</f>
        <v>#N/A</v>
      </c>
      <c r="L222" s="63" t="e">
        <f t="shared" si="16"/>
        <v>#N/A</v>
      </c>
    </row>
    <row r="223" spans="1:12" outlineLevel="1" x14ac:dyDescent="0.25">
      <c r="A223">
        <f t="shared" si="14"/>
        <v>10</v>
      </c>
      <c r="B223" s="58">
        <v>44852</v>
      </c>
      <c r="C223" s="59" t="s">
        <v>779</v>
      </c>
      <c r="D223" s="59" t="s">
        <v>341</v>
      </c>
      <c r="E223" s="59" t="s">
        <v>780</v>
      </c>
      <c r="F223" s="60">
        <v>1266061</v>
      </c>
      <c r="G223" s="61" t="s">
        <v>343</v>
      </c>
      <c r="H223" s="60">
        <v>101285</v>
      </c>
      <c r="I223" s="60">
        <f t="shared" si="13"/>
        <v>1367346</v>
      </c>
      <c r="J223">
        <f t="shared" si="15"/>
        <v>47992</v>
      </c>
      <c r="K223" t="e">
        <f>+VLOOKUP(J223,'TH thanh toán'!E$7:I$154,5,0)</f>
        <v>#N/A</v>
      </c>
      <c r="L223" s="63" t="e">
        <f t="shared" si="16"/>
        <v>#N/A</v>
      </c>
    </row>
    <row r="224" spans="1:12" outlineLevel="1" x14ac:dyDescent="0.25">
      <c r="A224">
        <f t="shared" si="14"/>
        <v>10</v>
      </c>
      <c r="B224" s="58">
        <v>44852</v>
      </c>
      <c r="C224" s="59" t="s">
        <v>781</v>
      </c>
      <c r="D224" s="59" t="s">
        <v>341</v>
      </c>
      <c r="E224" s="59" t="s">
        <v>782</v>
      </c>
      <c r="F224" s="60">
        <v>1706776</v>
      </c>
      <c r="G224" s="61" t="s">
        <v>343</v>
      </c>
      <c r="H224" s="60">
        <v>136542</v>
      </c>
      <c r="I224" s="60">
        <f t="shared" si="13"/>
        <v>1843318</v>
      </c>
      <c r="J224">
        <f t="shared" si="15"/>
        <v>48045</v>
      </c>
      <c r="K224" t="e">
        <f>+VLOOKUP(J224,'TH thanh toán'!E$7:I$154,5,0)</f>
        <v>#N/A</v>
      </c>
      <c r="L224" s="63" t="e">
        <f t="shared" si="16"/>
        <v>#N/A</v>
      </c>
    </row>
    <row r="225" spans="1:15" outlineLevel="1" x14ac:dyDescent="0.25">
      <c r="A225">
        <f t="shared" si="14"/>
        <v>10</v>
      </c>
      <c r="B225" s="58">
        <v>44852</v>
      </c>
      <c r="C225" s="59" t="s">
        <v>783</v>
      </c>
      <c r="D225" s="59" t="s">
        <v>341</v>
      </c>
      <c r="E225" s="59" t="s">
        <v>784</v>
      </c>
      <c r="F225" s="60">
        <v>645943</v>
      </c>
      <c r="G225" s="61" t="s">
        <v>343</v>
      </c>
      <c r="H225" s="60">
        <v>51675</v>
      </c>
      <c r="I225" s="60">
        <f t="shared" si="13"/>
        <v>697618</v>
      </c>
      <c r="J225">
        <f t="shared" si="15"/>
        <v>48053</v>
      </c>
      <c r="K225" t="e">
        <f>+VLOOKUP(J225,'TH thanh toán'!E$7:I$154,5,0)</f>
        <v>#N/A</v>
      </c>
      <c r="L225" s="63" t="e">
        <f t="shared" si="16"/>
        <v>#N/A</v>
      </c>
    </row>
    <row r="226" spans="1:15" outlineLevel="1" x14ac:dyDescent="0.25">
      <c r="A226">
        <f t="shared" si="14"/>
        <v>10</v>
      </c>
      <c r="B226" s="58">
        <v>44853</v>
      </c>
      <c r="C226" s="59" t="s">
        <v>785</v>
      </c>
      <c r="D226" s="59" t="s">
        <v>341</v>
      </c>
      <c r="E226" s="59" t="s">
        <v>786</v>
      </c>
      <c r="F226" s="60">
        <v>855221</v>
      </c>
      <c r="G226" s="61" t="s">
        <v>343</v>
      </c>
      <c r="H226" s="60">
        <v>68418</v>
      </c>
      <c r="I226" s="60">
        <f t="shared" si="13"/>
        <v>923639</v>
      </c>
      <c r="J226">
        <f t="shared" si="15"/>
        <v>48069</v>
      </c>
      <c r="K226" t="e">
        <f>+VLOOKUP(J226,'TH thanh toán'!E$7:I$154,5,0)</f>
        <v>#N/A</v>
      </c>
      <c r="L226" s="63" t="e">
        <f t="shared" si="16"/>
        <v>#N/A</v>
      </c>
    </row>
    <row r="227" spans="1:15" outlineLevel="1" x14ac:dyDescent="0.25">
      <c r="A227">
        <f t="shared" si="14"/>
        <v>10</v>
      </c>
      <c r="B227" s="58">
        <v>44853</v>
      </c>
      <c r="C227" s="59" t="s">
        <v>787</v>
      </c>
      <c r="D227" s="59" t="s">
        <v>341</v>
      </c>
      <c r="E227" s="59" t="s">
        <v>788</v>
      </c>
      <c r="F227" s="60">
        <v>1266061</v>
      </c>
      <c r="G227" s="61" t="s">
        <v>343</v>
      </c>
      <c r="H227" s="60">
        <v>101285</v>
      </c>
      <c r="I227" s="60">
        <f t="shared" si="13"/>
        <v>1367346</v>
      </c>
      <c r="J227">
        <f t="shared" si="15"/>
        <v>48375</v>
      </c>
      <c r="K227" t="e">
        <f>+VLOOKUP(J227,'TH thanh toán'!E$7:I$154,5,0)</f>
        <v>#N/A</v>
      </c>
      <c r="L227" s="63" t="e">
        <f t="shared" si="16"/>
        <v>#N/A</v>
      </c>
    </row>
    <row r="228" spans="1:15" outlineLevel="1" x14ac:dyDescent="0.25">
      <c r="A228">
        <f t="shared" si="14"/>
        <v>10</v>
      </c>
      <c r="B228" s="58">
        <v>44853</v>
      </c>
      <c r="C228" s="59" t="s">
        <v>789</v>
      </c>
      <c r="D228" s="59" t="s">
        <v>341</v>
      </c>
      <c r="E228" s="59" t="s">
        <v>790</v>
      </c>
      <c r="F228" s="60">
        <v>858217</v>
      </c>
      <c r="G228" s="61" t="s">
        <v>343</v>
      </c>
      <c r="H228" s="60">
        <v>68657</v>
      </c>
      <c r="I228" s="60">
        <f t="shared" si="13"/>
        <v>926874</v>
      </c>
      <c r="J228">
        <f t="shared" si="15"/>
        <v>48376</v>
      </c>
      <c r="K228" t="e">
        <f>+VLOOKUP(J228,'TH thanh toán'!E$7:I$154,5,0)</f>
        <v>#N/A</v>
      </c>
      <c r="L228" s="63" t="e">
        <f t="shared" si="16"/>
        <v>#N/A</v>
      </c>
    </row>
    <row r="229" spans="1:15" outlineLevel="1" x14ac:dyDescent="0.25">
      <c r="A229">
        <f t="shared" si="14"/>
        <v>10</v>
      </c>
      <c r="B229" s="58">
        <v>44854</v>
      </c>
      <c r="C229" s="59" t="s">
        <v>791</v>
      </c>
      <c r="D229" s="59" t="s">
        <v>341</v>
      </c>
      <c r="E229" s="59" t="s">
        <v>792</v>
      </c>
      <c r="F229" s="60">
        <v>506424</v>
      </c>
      <c r="G229" s="61" t="s">
        <v>343</v>
      </c>
      <c r="H229" s="60">
        <v>40514</v>
      </c>
      <c r="I229" s="60">
        <f t="shared" si="13"/>
        <v>546938</v>
      </c>
      <c r="J229">
        <f t="shared" si="15"/>
        <v>48557</v>
      </c>
      <c r="K229" t="e">
        <f>+VLOOKUP(J229,'TH thanh toán'!E$7:I$154,5,0)</f>
        <v>#N/A</v>
      </c>
      <c r="L229" s="63" t="e">
        <f t="shared" si="16"/>
        <v>#N/A</v>
      </c>
    </row>
    <row r="230" spans="1:15" outlineLevel="1" x14ac:dyDescent="0.25">
      <c r="A230">
        <f t="shared" si="14"/>
        <v>10</v>
      </c>
      <c r="B230" s="58">
        <v>44856</v>
      </c>
      <c r="C230" s="59" t="s">
        <v>793</v>
      </c>
      <c r="D230" s="59" t="s">
        <v>341</v>
      </c>
      <c r="E230" s="59" t="s">
        <v>794</v>
      </c>
      <c r="F230" s="60">
        <v>774317</v>
      </c>
      <c r="G230" s="61" t="s">
        <v>343</v>
      </c>
      <c r="H230" s="60">
        <v>61945</v>
      </c>
      <c r="I230" s="60">
        <f t="shared" si="13"/>
        <v>836262</v>
      </c>
      <c r="J230">
        <f t="shared" si="15"/>
        <v>48681</v>
      </c>
      <c r="K230" t="e">
        <f>+VLOOKUP(J230,'TH thanh toán'!E$7:I$154,5,0)</f>
        <v>#N/A</v>
      </c>
      <c r="L230" s="63" t="e">
        <f t="shared" si="16"/>
        <v>#N/A</v>
      </c>
    </row>
    <row r="231" spans="1:15" outlineLevel="1" x14ac:dyDescent="0.25">
      <c r="A231">
        <f t="shared" si="14"/>
        <v>10</v>
      </c>
      <c r="B231" s="58">
        <v>44858</v>
      </c>
      <c r="C231" s="59" t="s">
        <v>795</v>
      </c>
      <c r="D231" s="59" t="s">
        <v>341</v>
      </c>
      <c r="E231" s="59" t="s">
        <v>796</v>
      </c>
      <c r="F231" s="60">
        <v>1088387</v>
      </c>
      <c r="G231" s="61" t="s">
        <v>343</v>
      </c>
      <c r="H231" s="60">
        <v>87071</v>
      </c>
      <c r="I231" s="60">
        <f t="shared" si="13"/>
        <v>1175458</v>
      </c>
      <c r="J231">
        <f t="shared" si="15"/>
        <v>48730</v>
      </c>
      <c r="K231" t="e">
        <f>+VLOOKUP(J231,'TH thanh toán'!E$7:I$154,5,0)</f>
        <v>#N/A</v>
      </c>
      <c r="L231" s="63" t="e">
        <f t="shared" si="16"/>
        <v>#N/A</v>
      </c>
    </row>
    <row r="232" spans="1:15" outlineLevel="1" x14ac:dyDescent="0.25">
      <c r="A232">
        <f t="shared" si="14"/>
        <v>10</v>
      </c>
      <c r="B232" s="58">
        <v>44858</v>
      </c>
      <c r="C232" s="59" t="s">
        <v>797</v>
      </c>
      <c r="D232" s="59" t="s">
        <v>341</v>
      </c>
      <c r="E232" s="59" t="s">
        <v>798</v>
      </c>
      <c r="F232" s="60">
        <v>1620617</v>
      </c>
      <c r="G232" s="61" t="s">
        <v>343</v>
      </c>
      <c r="H232" s="60">
        <v>129649</v>
      </c>
      <c r="I232" s="60">
        <f t="shared" si="13"/>
        <v>1750266</v>
      </c>
      <c r="J232">
        <f t="shared" si="15"/>
        <v>48734</v>
      </c>
      <c r="K232" t="e">
        <f>+VLOOKUP(J232,'TH thanh toán'!E$7:I$154,5,0)</f>
        <v>#N/A</v>
      </c>
      <c r="L232" s="63" t="e">
        <f t="shared" si="16"/>
        <v>#N/A</v>
      </c>
    </row>
    <row r="233" spans="1:15" outlineLevel="1" x14ac:dyDescent="0.25">
      <c r="A233">
        <v>11</v>
      </c>
      <c r="B233" s="58">
        <v>44893</v>
      </c>
      <c r="C233" s="59">
        <v>400</v>
      </c>
      <c r="D233" s="59" t="s">
        <v>799</v>
      </c>
      <c r="E233" s="59" t="s">
        <v>800</v>
      </c>
      <c r="F233" s="60">
        <v>-573056</v>
      </c>
      <c r="G233" s="61" t="s">
        <v>801</v>
      </c>
      <c r="H233" s="60">
        <v>0</v>
      </c>
      <c r="I233" s="60">
        <v>-591313</v>
      </c>
      <c r="K233" s="65" t="e">
        <f>+VLOOKUP(C233,M$233:O$243,3,0)</f>
        <v>#N/A</v>
      </c>
      <c r="L233" s="63" t="e">
        <f>+K233-I233</f>
        <v>#N/A</v>
      </c>
      <c r="M233" s="65">
        <f>+N233*1</f>
        <v>208</v>
      </c>
      <c r="N233" s="46" t="s">
        <v>805</v>
      </c>
      <c r="O233" s="154">
        <v>-1737197</v>
      </c>
    </row>
    <row r="234" spans="1:15" outlineLevel="1" x14ac:dyDescent="0.25">
      <c r="A234">
        <v>12</v>
      </c>
      <c r="B234" s="58">
        <v>44917</v>
      </c>
      <c r="C234" s="59">
        <v>800</v>
      </c>
      <c r="D234" s="59" t="s">
        <v>799</v>
      </c>
      <c r="E234" s="59" t="s">
        <v>802</v>
      </c>
      <c r="F234" s="60">
        <v>-358769</v>
      </c>
      <c r="G234" s="61" t="s">
        <v>801</v>
      </c>
      <c r="H234" s="60">
        <v>0</v>
      </c>
      <c r="I234" s="60">
        <v>-358769</v>
      </c>
      <c r="K234" s="65" t="e">
        <f>+VLOOKUP(C234,M$233:O$243,3,0)</f>
        <v>#N/A</v>
      </c>
      <c r="L234" s="63" t="e">
        <f>+K234-I234</f>
        <v>#N/A</v>
      </c>
      <c r="M234" s="65">
        <f>+N234*1</f>
        <v>28</v>
      </c>
      <c r="N234" s="46" t="s">
        <v>1054</v>
      </c>
      <c r="O234" s="14">
        <v>-1545683</v>
      </c>
    </row>
    <row r="235" spans="1:15" outlineLevel="1" x14ac:dyDescent="0.25">
      <c r="A235">
        <v>12</v>
      </c>
      <c r="B235" s="58">
        <v>44923</v>
      </c>
      <c r="C235" s="59">
        <v>924</v>
      </c>
      <c r="D235" s="59" t="s">
        <v>799</v>
      </c>
      <c r="E235" s="59" t="s">
        <v>803</v>
      </c>
      <c r="F235" s="60">
        <v>-745372</v>
      </c>
      <c r="G235" s="61" t="s">
        <v>801</v>
      </c>
      <c r="H235" s="60">
        <v>0</v>
      </c>
      <c r="I235" s="60">
        <v>-745372</v>
      </c>
      <c r="K235" s="65" t="e">
        <f>+VLOOKUP(C235,M$233:O$243,3,0)</f>
        <v>#N/A</v>
      </c>
      <c r="L235" s="63" t="e">
        <f>+K235-I235</f>
        <v>#N/A</v>
      </c>
      <c r="M235" s="65">
        <f t="shared" ref="M235:M243" si="17">+N235*1</f>
        <v>0</v>
      </c>
      <c r="N235" s="46"/>
      <c r="O235" s="14"/>
    </row>
    <row r="236" spans="1:15" outlineLevel="1" x14ac:dyDescent="0.25">
      <c r="A236">
        <v>12</v>
      </c>
      <c r="B236" s="58">
        <v>44923</v>
      </c>
      <c r="C236" s="59">
        <v>950</v>
      </c>
      <c r="D236" s="59" t="s">
        <v>799</v>
      </c>
      <c r="E236" s="59" t="s">
        <v>802</v>
      </c>
      <c r="F236" s="60">
        <v>-527187</v>
      </c>
      <c r="G236" s="61" t="s">
        <v>801</v>
      </c>
      <c r="H236" s="60">
        <v>0</v>
      </c>
      <c r="I236" s="60">
        <v>-562465</v>
      </c>
      <c r="K236" s="65" t="e">
        <f>+VLOOKUP(C236,M$233:O$243,3,0)</f>
        <v>#N/A</v>
      </c>
      <c r="L236" s="63" t="e">
        <f>+K236-I236</f>
        <v>#N/A</v>
      </c>
      <c r="M236" s="65">
        <f t="shared" si="17"/>
        <v>108</v>
      </c>
      <c r="N236" s="64">
        <v>108</v>
      </c>
      <c r="O236" s="14">
        <v>-805002</v>
      </c>
    </row>
    <row r="237" spans="1:15" outlineLevel="1" x14ac:dyDescent="0.25">
      <c r="A237">
        <v>6</v>
      </c>
      <c r="B237" s="58">
        <v>44735</v>
      </c>
      <c r="C237" s="59">
        <v>108</v>
      </c>
      <c r="D237" s="59" t="s">
        <v>799</v>
      </c>
      <c r="E237" s="59" t="s">
        <v>804</v>
      </c>
      <c r="F237" s="60">
        <v>-745372</v>
      </c>
      <c r="G237" s="61" t="s">
        <v>343</v>
      </c>
      <c r="H237" s="60">
        <v>-59630</v>
      </c>
      <c r="I237" s="149">
        <v>-805002</v>
      </c>
      <c r="K237" s="65">
        <f>+VLOOKUP(C237,M$233:O$243,3,0)</f>
        <v>-805002</v>
      </c>
      <c r="L237" s="63">
        <f>+K237-I237</f>
        <v>0</v>
      </c>
      <c r="M237" s="65">
        <f t="shared" si="17"/>
        <v>158</v>
      </c>
      <c r="N237" s="64">
        <v>158</v>
      </c>
      <c r="O237" s="14">
        <v>-2746659</v>
      </c>
    </row>
    <row r="238" spans="1:15" outlineLevel="1" x14ac:dyDescent="0.25">
      <c r="A238">
        <v>7</v>
      </c>
      <c r="B238" s="58">
        <v>44761</v>
      </c>
      <c r="C238" s="59">
        <v>208</v>
      </c>
      <c r="D238" s="59" t="s">
        <v>799</v>
      </c>
      <c r="E238" s="59" t="s">
        <v>804</v>
      </c>
      <c r="F238" s="60">
        <v>-1608516</v>
      </c>
      <c r="G238" s="61" t="s">
        <v>343</v>
      </c>
      <c r="H238" s="60">
        <v>-128681</v>
      </c>
      <c r="I238" s="149">
        <v>-1737197</v>
      </c>
      <c r="K238" s="65">
        <f>+VLOOKUP(C238,M$233:O$243,3,0)</f>
        <v>-1737197</v>
      </c>
      <c r="L238" s="63">
        <f>+K238-I238</f>
        <v>0</v>
      </c>
      <c r="M238" s="65">
        <f t="shared" si="17"/>
        <v>0</v>
      </c>
      <c r="N238" s="64"/>
      <c r="O238" s="14"/>
    </row>
    <row r="239" spans="1:15" outlineLevel="1" x14ac:dyDescent="0.25">
      <c r="A239">
        <v>7</v>
      </c>
      <c r="B239" s="58">
        <v>44770</v>
      </c>
      <c r="C239" s="59">
        <v>233</v>
      </c>
      <c r="D239" s="59" t="s">
        <v>799</v>
      </c>
      <c r="E239" s="59" t="s">
        <v>804</v>
      </c>
      <c r="F239" s="60">
        <v>-1706108</v>
      </c>
      <c r="G239" s="61" t="s">
        <v>343</v>
      </c>
      <c r="H239" s="60">
        <v>-136488</v>
      </c>
      <c r="I239" s="149">
        <v>-1842596</v>
      </c>
      <c r="K239" s="65">
        <f>+VLOOKUP(C239,M$233:O$243,3,0)</f>
        <v>-1842596</v>
      </c>
      <c r="L239" s="63">
        <f>+K239-I239</f>
        <v>0</v>
      </c>
      <c r="M239" s="65">
        <f t="shared" si="17"/>
        <v>233</v>
      </c>
      <c r="N239" s="46" t="s">
        <v>806</v>
      </c>
      <c r="O239" s="14">
        <v>-1842596</v>
      </c>
    </row>
    <row r="240" spans="1:15" outlineLevel="1" x14ac:dyDescent="0.25">
      <c r="A240">
        <f t="shared" ref="A240:A251" si="18">+MONTH(B240)</f>
        <v>1</v>
      </c>
      <c r="B240" s="58">
        <v>44935</v>
      </c>
      <c r="C240" s="59">
        <v>13</v>
      </c>
      <c r="D240" s="59" t="s">
        <v>799</v>
      </c>
      <c r="E240" s="59" t="s">
        <v>800</v>
      </c>
      <c r="F240" s="60">
        <v>-286473</v>
      </c>
      <c r="G240" s="61">
        <v>0</v>
      </c>
      <c r="H240" s="60">
        <v>0</v>
      </c>
      <c r="I240" s="149">
        <f>+F240</f>
        <v>-286473</v>
      </c>
      <c r="K240" s="65" t="e">
        <f>+VLOOKUP(C240,M$233:O$243,3,0)</f>
        <v>#N/A</v>
      </c>
      <c r="L240" s="63" t="e">
        <f>+K240-I240</f>
        <v>#N/A</v>
      </c>
      <c r="M240" s="65">
        <f t="shared" si="17"/>
        <v>29</v>
      </c>
      <c r="N240" s="46" t="s">
        <v>1055</v>
      </c>
      <c r="O240" s="14">
        <v>-979660</v>
      </c>
    </row>
    <row r="241" spans="1:15" outlineLevel="1" x14ac:dyDescent="0.25">
      <c r="A241">
        <f t="shared" si="18"/>
        <v>1</v>
      </c>
      <c r="B241" s="58">
        <v>44939</v>
      </c>
      <c r="C241" s="59">
        <v>168</v>
      </c>
      <c r="D241" s="59" t="s">
        <v>799</v>
      </c>
      <c r="E241" s="59" t="s">
        <v>800</v>
      </c>
      <c r="F241" s="60">
        <v>-1071692</v>
      </c>
      <c r="G241" s="99">
        <v>0.1</v>
      </c>
      <c r="H241" s="60">
        <v>-107169</v>
      </c>
      <c r="I241" s="60">
        <v>-1178861</v>
      </c>
      <c r="K241" s="65" t="e">
        <f>+VLOOKUP(C241,M$233:O$243,3,0)</f>
        <v>#N/A</v>
      </c>
      <c r="L241" s="63" t="e">
        <f>+K241-I241</f>
        <v>#N/A</v>
      </c>
      <c r="M241" s="65">
        <f t="shared" si="17"/>
        <v>687</v>
      </c>
      <c r="N241" s="46" t="s">
        <v>1056</v>
      </c>
      <c r="O241" s="14">
        <v>-665302</v>
      </c>
    </row>
    <row r="242" spans="1:15" outlineLevel="1" x14ac:dyDescent="0.25">
      <c r="A242">
        <f t="shared" si="18"/>
        <v>1</v>
      </c>
      <c r="B242" s="58">
        <v>44936</v>
      </c>
      <c r="C242" s="59">
        <v>69</v>
      </c>
      <c r="D242" s="59" t="s">
        <v>799</v>
      </c>
      <c r="E242" s="59" t="s">
        <v>800</v>
      </c>
      <c r="F242" s="60">
        <v>-982852</v>
      </c>
      <c r="G242" s="99">
        <v>0.1</v>
      </c>
      <c r="H242" s="60">
        <v>-46557</v>
      </c>
      <c r="I242" s="60">
        <v>-1029409</v>
      </c>
      <c r="K242" s="65" t="e">
        <f>+VLOOKUP(C242,M$233:O$243,3,0)</f>
        <v>#N/A</v>
      </c>
      <c r="L242" s="63" t="e">
        <f>+K242-I242</f>
        <v>#N/A</v>
      </c>
      <c r="M242" s="65">
        <f t="shared" si="17"/>
        <v>616</v>
      </c>
      <c r="N242" s="46" t="s">
        <v>1057</v>
      </c>
      <c r="O242" s="14">
        <v>-3837303</v>
      </c>
    </row>
    <row r="243" spans="1:15" outlineLevel="1" x14ac:dyDescent="0.25">
      <c r="A243">
        <f t="shared" si="18"/>
        <v>1</v>
      </c>
      <c r="B243" s="58">
        <v>44938</v>
      </c>
      <c r="C243" s="59">
        <v>113</v>
      </c>
      <c r="D243" s="59" t="s">
        <v>799</v>
      </c>
      <c r="E243" s="59" t="s">
        <v>1039</v>
      </c>
      <c r="F243" s="60">
        <v>-661533</v>
      </c>
      <c r="G243" s="99">
        <v>0.1</v>
      </c>
      <c r="H243" s="60">
        <v>-27493</v>
      </c>
      <c r="I243" s="60">
        <v>-689026</v>
      </c>
      <c r="K243" s="65" t="e">
        <f>+VLOOKUP(C243,M$233:O$243,3,0)</f>
        <v>#N/A</v>
      </c>
      <c r="L243" s="63" t="e">
        <f>+K243-I243</f>
        <v>#N/A</v>
      </c>
      <c r="M243" s="65">
        <f t="shared" si="17"/>
        <v>0</v>
      </c>
      <c r="N243" s="46"/>
      <c r="O243" s="14"/>
    </row>
    <row r="244" spans="1:15" outlineLevel="1" x14ac:dyDescent="0.25">
      <c r="A244">
        <f t="shared" si="18"/>
        <v>12</v>
      </c>
      <c r="B244" s="143">
        <v>44925</v>
      </c>
      <c r="C244" s="144">
        <v>1044</v>
      </c>
      <c r="D244" s="59" t="s">
        <v>799</v>
      </c>
      <c r="E244" s="59" t="s">
        <v>800</v>
      </c>
      <c r="F244" s="145">
        <f>+-184000+9200</f>
        <v>-174800</v>
      </c>
      <c r="G244" s="61" t="s">
        <v>343</v>
      </c>
      <c r="H244" s="145">
        <f>+F244*G244</f>
        <v>-13984</v>
      </c>
      <c r="I244" s="145">
        <f>+H244+F244</f>
        <v>-188784</v>
      </c>
      <c r="K244" s="65" t="e">
        <f>+VLOOKUP(C244,M$233:O$243,3,0)</f>
        <v>#N/A</v>
      </c>
      <c r="L244" s="63" t="e">
        <f>+K244-I244</f>
        <v>#N/A</v>
      </c>
      <c r="M244" s="65"/>
      <c r="N244" s="92"/>
    </row>
    <row r="245" spans="1:15" outlineLevel="1" x14ac:dyDescent="0.25">
      <c r="A245">
        <f t="shared" si="18"/>
        <v>11</v>
      </c>
      <c r="B245" s="58">
        <v>44893</v>
      </c>
      <c r="C245" s="59">
        <v>401</v>
      </c>
      <c r="D245" s="59" t="s">
        <v>799</v>
      </c>
      <c r="E245" s="59" t="s">
        <v>800</v>
      </c>
      <c r="F245" s="60">
        <v>-231992</v>
      </c>
      <c r="G245" s="61" t="s">
        <v>343</v>
      </c>
      <c r="H245" s="60">
        <v>-18559</v>
      </c>
      <c r="I245" s="60">
        <v>-250551</v>
      </c>
      <c r="K245" s="65" t="e">
        <f>+VLOOKUP(C245,M$233:O$243,3,0)</f>
        <v>#N/A</v>
      </c>
      <c r="L245" s="63" t="e">
        <f>+K245-I245</f>
        <v>#N/A</v>
      </c>
      <c r="M245" s="65"/>
      <c r="N245" s="92"/>
    </row>
    <row r="246" spans="1:15" outlineLevel="1" x14ac:dyDescent="0.25">
      <c r="A246">
        <f t="shared" si="18"/>
        <v>11</v>
      </c>
      <c r="B246" s="58">
        <v>44895</v>
      </c>
      <c r="C246" s="59">
        <v>498</v>
      </c>
      <c r="D246" s="59" t="s">
        <v>799</v>
      </c>
      <c r="E246" s="59" t="s">
        <v>800</v>
      </c>
      <c r="F246" s="60">
        <v>-174800</v>
      </c>
      <c r="G246" s="61" t="s">
        <v>343</v>
      </c>
      <c r="H246" s="60">
        <v>-13984</v>
      </c>
      <c r="I246" s="60">
        <v>-188784</v>
      </c>
      <c r="K246" s="65" t="e">
        <f>+VLOOKUP(C246,M$233:O$243,3,0)</f>
        <v>#N/A</v>
      </c>
      <c r="L246" s="63" t="e">
        <f>+K246-I246</f>
        <v>#N/A</v>
      </c>
      <c r="M246" s="65"/>
      <c r="N246" s="92"/>
    </row>
    <row r="247" spans="1:15" outlineLevel="1" x14ac:dyDescent="0.25">
      <c r="A247">
        <f t="shared" si="18"/>
        <v>12</v>
      </c>
      <c r="B247" s="58">
        <v>44909</v>
      </c>
      <c r="C247" s="59">
        <v>680</v>
      </c>
      <c r="D247" s="59" t="s">
        <v>799</v>
      </c>
      <c r="E247" s="59" t="s">
        <v>800</v>
      </c>
      <c r="F247" s="60">
        <v>-142629</v>
      </c>
      <c r="G247" s="61" t="s">
        <v>343</v>
      </c>
      <c r="H247" s="60">
        <v>-11410</v>
      </c>
      <c r="I247" s="60">
        <v>-154039</v>
      </c>
      <c r="K247" s="65" t="e">
        <f>+VLOOKUP(C247,M$233:O$243,3,0)</f>
        <v>#N/A</v>
      </c>
      <c r="L247" s="63" t="e">
        <f>+K247-I247</f>
        <v>#N/A</v>
      </c>
      <c r="M247" s="65"/>
      <c r="N247" s="92"/>
    </row>
    <row r="248" spans="1:15" outlineLevel="1" x14ac:dyDescent="0.25">
      <c r="A248">
        <f t="shared" si="18"/>
        <v>12</v>
      </c>
      <c r="B248" s="58">
        <v>44910</v>
      </c>
      <c r="C248" s="59">
        <v>734</v>
      </c>
      <c r="D248" s="59" t="s">
        <v>799</v>
      </c>
      <c r="E248" s="59" t="s">
        <v>800</v>
      </c>
      <c r="F248" s="60">
        <v>-697642</v>
      </c>
      <c r="G248" s="61" t="s">
        <v>343</v>
      </c>
      <c r="H248" s="60">
        <v>-55812</v>
      </c>
      <c r="I248" s="60">
        <v>-753454</v>
      </c>
      <c r="K248" s="65" t="e">
        <f>+VLOOKUP(C248,M$233:O$243,3,0)</f>
        <v>#N/A</v>
      </c>
      <c r="L248" s="63" t="e">
        <f>+K248-I248</f>
        <v>#N/A</v>
      </c>
      <c r="M248" s="65"/>
      <c r="N248" s="92"/>
    </row>
    <row r="249" spans="1:15" outlineLevel="1" x14ac:dyDescent="0.25">
      <c r="A249">
        <f t="shared" si="18"/>
        <v>12</v>
      </c>
      <c r="B249" s="143">
        <v>44925</v>
      </c>
      <c r="C249" s="144">
        <v>1128</v>
      </c>
      <c r="D249" s="59" t="s">
        <v>799</v>
      </c>
      <c r="E249" s="59" t="s">
        <v>800</v>
      </c>
      <c r="F249" s="145">
        <v>-182355</v>
      </c>
      <c r="G249" s="61" t="s">
        <v>343</v>
      </c>
      <c r="H249" s="145">
        <f>+G249*F249</f>
        <v>-14588.4</v>
      </c>
      <c r="I249" s="145">
        <v>-196943</v>
      </c>
      <c r="K249" s="65" t="e">
        <f>+VLOOKUP(C249,M$233:O$243,3,0)</f>
        <v>#N/A</v>
      </c>
      <c r="L249" s="63" t="e">
        <f>+K249-I249</f>
        <v>#N/A</v>
      </c>
    </row>
    <row r="250" spans="1:15" outlineLevel="1" x14ac:dyDescent="0.25">
      <c r="A250">
        <f t="shared" si="18"/>
        <v>12</v>
      </c>
      <c r="B250" s="58">
        <v>44924</v>
      </c>
      <c r="C250" s="59">
        <v>961</v>
      </c>
      <c r="D250" s="59" t="s">
        <v>799</v>
      </c>
      <c r="E250" s="59" t="s">
        <v>808</v>
      </c>
      <c r="F250" s="60">
        <v>-534577</v>
      </c>
      <c r="G250" s="61" t="s">
        <v>343</v>
      </c>
      <c r="H250" s="60">
        <v>-42766</v>
      </c>
      <c r="I250" s="60">
        <v>-577343</v>
      </c>
      <c r="K250" s="65" t="e">
        <f>+VLOOKUP(C250,M$233:O$243,3,0)</f>
        <v>#N/A</v>
      </c>
      <c r="L250" s="63" t="e">
        <f>+K250-I250</f>
        <v>#N/A</v>
      </c>
    </row>
    <row r="251" spans="1:15" x14ac:dyDescent="0.25">
      <c r="A251">
        <f t="shared" si="18"/>
        <v>11</v>
      </c>
      <c r="B251" s="143">
        <v>44893</v>
      </c>
      <c r="C251" s="144">
        <v>391</v>
      </c>
      <c r="D251" s="59" t="s">
        <v>799</v>
      </c>
      <c r="E251" s="59" t="s">
        <v>800</v>
      </c>
      <c r="F251" s="145">
        <v>-47674</v>
      </c>
      <c r="G251" s="61" t="s">
        <v>343</v>
      </c>
      <c r="H251" s="145">
        <v>-3814</v>
      </c>
      <c r="I251" s="145">
        <v>-51488</v>
      </c>
      <c r="K251" s="65" t="e">
        <f>+VLOOKUP(C251,M$233:O$243,3,0)</f>
        <v>#N/A</v>
      </c>
      <c r="L251" s="63" t="e">
        <f>+K251-I251</f>
        <v>#N/A</v>
      </c>
    </row>
    <row r="252" spans="1:15" x14ac:dyDescent="0.25">
      <c r="A252">
        <v>5</v>
      </c>
      <c r="B252" s="150">
        <v>45072</v>
      </c>
      <c r="C252" s="151">
        <v>42</v>
      </c>
      <c r="D252" s="152" t="s">
        <v>799</v>
      </c>
      <c r="E252" s="152" t="s">
        <v>1050</v>
      </c>
      <c r="F252" s="153">
        <v>-645241.66666666663</v>
      </c>
      <c r="G252" s="61" t="s">
        <v>343</v>
      </c>
      <c r="H252" s="153">
        <v>-51619.333333333328</v>
      </c>
      <c r="I252" s="153">
        <v>-696861</v>
      </c>
      <c r="K252" s="65" t="e">
        <f>+VLOOKUP(C252,M$233:O$243,3,0)</f>
        <v>#N/A</v>
      </c>
      <c r="L252" s="63" t="e">
        <f>+K252-I252</f>
        <v>#N/A</v>
      </c>
    </row>
    <row r="253" spans="1:15" x14ac:dyDescent="0.25">
      <c r="A253">
        <v>7</v>
      </c>
      <c r="B253" s="150">
        <v>45108</v>
      </c>
      <c r="C253" s="151">
        <v>218</v>
      </c>
      <c r="D253" s="152" t="s">
        <v>799</v>
      </c>
      <c r="E253" s="152" t="s">
        <v>1051</v>
      </c>
      <c r="F253" s="153">
        <v>-801039.81481481472</v>
      </c>
      <c r="G253" s="61" t="s">
        <v>343</v>
      </c>
      <c r="H253" s="153">
        <v>-64083.185185185175</v>
      </c>
      <c r="I253" s="153">
        <v>-865123</v>
      </c>
      <c r="K253" s="65" t="e">
        <f>+VLOOKUP(C253,M$233:O$243,3,0)</f>
        <v>#N/A</v>
      </c>
      <c r="L253" s="63" t="e">
        <f>+K253-I253</f>
        <v>#N/A</v>
      </c>
    </row>
    <row r="254" spans="1:15" x14ac:dyDescent="0.25">
      <c r="A254">
        <v>8</v>
      </c>
      <c r="B254" s="150">
        <v>44796</v>
      </c>
      <c r="C254" s="151">
        <v>34291</v>
      </c>
      <c r="D254" s="152" t="s">
        <v>341</v>
      </c>
      <c r="E254" s="152" t="s">
        <v>1052</v>
      </c>
      <c r="F254" s="153">
        <v>-459910.18518518517</v>
      </c>
      <c r="G254" s="61" t="s">
        <v>343</v>
      </c>
      <c r="H254" s="153">
        <v>-36792.814814814818</v>
      </c>
      <c r="I254" s="153">
        <v>-496703</v>
      </c>
      <c r="K254" s="65" t="e">
        <f>+VLOOKUP(C254,M$233:O$243,3,0)</f>
        <v>#N/A</v>
      </c>
      <c r="L254" s="63" t="e">
        <f>+K254-I254</f>
        <v>#N/A</v>
      </c>
    </row>
    <row r="255" spans="1:15" x14ac:dyDescent="0.25">
      <c r="A255">
        <v>9</v>
      </c>
      <c r="B255" s="150">
        <v>45170</v>
      </c>
      <c r="C255" s="151" t="s">
        <v>1058</v>
      </c>
      <c r="D255" s="152" t="s">
        <v>799</v>
      </c>
      <c r="E255" s="152" t="s">
        <v>1053</v>
      </c>
      <c r="F255" s="153">
        <v>-1129158.3333333333</v>
      </c>
      <c r="G255" s="61" t="s">
        <v>343</v>
      </c>
      <c r="H255" s="153">
        <v>-90332.666666666657</v>
      </c>
      <c r="I255" s="153">
        <v>-1219491</v>
      </c>
      <c r="K255" s="65" t="e">
        <f>+VLOOKUP(C255,M$233:O$243,3,0)</f>
        <v>#N/A</v>
      </c>
      <c r="L255" s="63" t="e">
        <f>+K255-I255</f>
        <v>#N/A</v>
      </c>
    </row>
    <row r="256" spans="1:15" x14ac:dyDescent="0.25">
      <c r="A256">
        <v>9</v>
      </c>
      <c r="B256" s="143">
        <v>44742</v>
      </c>
      <c r="C256" s="144">
        <v>158</v>
      </c>
      <c r="D256" t="s">
        <v>799</v>
      </c>
      <c r="E256" s="59" t="s">
        <v>800</v>
      </c>
      <c r="F256" s="145">
        <v>-2543203</v>
      </c>
      <c r="G256" s="61" t="s">
        <v>343</v>
      </c>
      <c r="H256" s="145">
        <v>-203456</v>
      </c>
      <c r="I256" s="145">
        <f>+H256+F256</f>
        <v>-2746659</v>
      </c>
      <c r="K256" s="65">
        <f>+VLOOKUP(C256,M$233:O$243,3,0)</f>
        <v>-2746659</v>
      </c>
      <c r="L256" s="63">
        <f>+K256-I256</f>
        <v>0</v>
      </c>
      <c r="M256" s="155" t="e">
        <f>+SUM(K252:K255)</f>
        <v>#N/A</v>
      </c>
    </row>
    <row r="257" spans="1:12" x14ac:dyDescent="0.25">
      <c r="A257">
        <v>9</v>
      </c>
      <c r="B257" s="143">
        <v>44773</v>
      </c>
      <c r="C257" s="144">
        <v>29</v>
      </c>
      <c r="D257" t="s">
        <v>799</v>
      </c>
      <c r="E257" s="59" t="s">
        <v>800</v>
      </c>
      <c r="F257" s="145">
        <v>-907093</v>
      </c>
      <c r="G257" s="61" t="s">
        <v>343</v>
      </c>
      <c r="H257" s="145">
        <v>-72567</v>
      </c>
      <c r="I257" s="145">
        <f t="shared" ref="I257:I260" si="19">+H257+F257</f>
        <v>-979660</v>
      </c>
      <c r="K257" s="65">
        <f>+VLOOKUP(C257,M$233:O$243,3,0)</f>
        <v>-979660</v>
      </c>
      <c r="L257" s="63">
        <f>+K257-I257</f>
        <v>0</v>
      </c>
    </row>
    <row r="258" spans="1:12" x14ac:dyDescent="0.25">
      <c r="A258">
        <v>9</v>
      </c>
      <c r="B258" s="143">
        <v>44773</v>
      </c>
      <c r="C258" s="144">
        <v>28</v>
      </c>
      <c r="D258" t="s">
        <v>799</v>
      </c>
      <c r="E258" s="59" t="s">
        <v>800</v>
      </c>
      <c r="F258" s="145">
        <v>-1431189</v>
      </c>
      <c r="G258" s="61" t="s">
        <v>343</v>
      </c>
      <c r="H258" s="145">
        <v>-114494</v>
      </c>
      <c r="I258" s="145">
        <f t="shared" si="19"/>
        <v>-1545683</v>
      </c>
      <c r="K258" s="65">
        <f>+VLOOKUP(C258,M$233:O$243,3,0)</f>
        <v>-1545683</v>
      </c>
      <c r="L258" s="63">
        <f>+K258-I258</f>
        <v>0</v>
      </c>
    </row>
    <row r="259" spans="1:12" x14ac:dyDescent="0.25">
      <c r="A259">
        <v>9</v>
      </c>
      <c r="B259" s="143">
        <v>44831</v>
      </c>
      <c r="C259" s="144">
        <v>616</v>
      </c>
      <c r="D259" t="s">
        <v>799</v>
      </c>
      <c r="E259" s="59" t="s">
        <v>800</v>
      </c>
      <c r="F259" s="145">
        <v>-3553058</v>
      </c>
      <c r="G259" s="61" t="s">
        <v>343</v>
      </c>
      <c r="H259" s="145">
        <v>-284245</v>
      </c>
      <c r="I259" s="145">
        <f t="shared" si="19"/>
        <v>-3837303</v>
      </c>
      <c r="K259" s="65">
        <f>+VLOOKUP(C259,M$233:O$243,3,0)</f>
        <v>-3837303</v>
      </c>
      <c r="L259" s="63">
        <f>+K259-I259</f>
        <v>0</v>
      </c>
    </row>
    <row r="260" spans="1:12" x14ac:dyDescent="0.25">
      <c r="A260">
        <v>9</v>
      </c>
      <c r="B260" s="143">
        <v>44834</v>
      </c>
      <c r="C260" s="144">
        <v>687</v>
      </c>
      <c r="D260" t="s">
        <v>799</v>
      </c>
      <c r="E260" s="59" t="s">
        <v>800</v>
      </c>
      <c r="F260" s="145">
        <v>-2607030</v>
      </c>
      <c r="G260" s="61" t="s">
        <v>343</v>
      </c>
      <c r="H260" s="145">
        <v>-208562</v>
      </c>
      <c r="I260" s="145">
        <v>-665302</v>
      </c>
      <c r="K260" s="65">
        <f>+VLOOKUP(C260,M$233:O$243,3,0)</f>
        <v>-665302</v>
      </c>
      <c r="L260" s="63">
        <f>+K260-I260</f>
        <v>0</v>
      </c>
    </row>
    <row r="261" spans="1:12" x14ac:dyDescent="0.25">
      <c r="A261">
        <v>10</v>
      </c>
      <c r="B261" s="143">
        <v>44835</v>
      </c>
      <c r="C261" s="144">
        <v>687</v>
      </c>
      <c r="D261" t="s">
        <v>799</v>
      </c>
      <c r="E261" s="59" t="s">
        <v>800</v>
      </c>
      <c r="F261" s="145">
        <f>+I261/1.08</f>
        <v>-1991009.2592592591</v>
      </c>
      <c r="G261" s="61" t="s">
        <v>343</v>
      </c>
      <c r="H261" s="145">
        <f>+G261*F261</f>
        <v>-159280.74074074073</v>
      </c>
      <c r="I261" s="145">
        <v>-2150290</v>
      </c>
      <c r="K261" s="65" t="s">
        <v>1059</v>
      </c>
      <c r="L261" s="63" t="e">
        <f>+K261-I261</f>
        <v>#VALUE!</v>
      </c>
    </row>
    <row r="262" spans="1:12" x14ac:dyDescent="0.25">
      <c r="A262">
        <v>9</v>
      </c>
      <c r="B262" s="58">
        <v>44839</v>
      </c>
      <c r="C262" s="59">
        <v>169</v>
      </c>
      <c r="D262" s="59" t="s">
        <v>799</v>
      </c>
      <c r="E262" s="59" t="s">
        <v>807</v>
      </c>
      <c r="F262" s="60">
        <v>-138655</v>
      </c>
      <c r="G262" s="61" t="s">
        <v>343</v>
      </c>
      <c r="H262" s="60">
        <v>-11092</v>
      </c>
      <c r="I262" s="60">
        <v>-149747</v>
      </c>
      <c r="K262" s="65" t="e">
        <f>+VLOOKUP(C262,M$233:O$243,3,0)</f>
        <v>#N/A</v>
      </c>
      <c r="L262" s="63" t="e">
        <f>+K262-I262</f>
        <v>#N/A</v>
      </c>
    </row>
    <row r="263" spans="1:12" x14ac:dyDescent="0.25">
      <c r="A263">
        <v>9</v>
      </c>
      <c r="B263" s="146">
        <v>44904</v>
      </c>
      <c r="C263" s="147">
        <v>110</v>
      </c>
      <c r="D263" s="147" t="s">
        <v>799</v>
      </c>
      <c r="E263" s="147" t="s">
        <v>807</v>
      </c>
      <c r="F263" s="148">
        <v>-1885705</v>
      </c>
      <c r="G263" s="99">
        <v>0.08</v>
      </c>
      <c r="H263" s="148">
        <v>-149167</v>
      </c>
      <c r="I263" s="148">
        <v>-2013770</v>
      </c>
      <c r="K263" s="65" t="e">
        <f>+VLOOKUP(C263,M$233:O$243,3,0)</f>
        <v>#N/A</v>
      </c>
      <c r="L263" s="63" t="e">
        <f>+K263-I263</f>
        <v>#N/A</v>
      </c>
    </row>
    <row r="264" spans="1:12" x14ac:dyDescent="0.25">
      <c r="A264">
        <v>9</v>
      </c>
      <c r="B264" s="146">
        <v>44904</v>
      </c>
      <c r="C264" s="147">
        <v>248</v>
      </c>
      <c r="D264" s="147" t="s">
        <v>799</v>
      </c>
      <c r="E264" s="147" t="s">
        <v>1039</v>
      </c>
      <c r="F264" s="148">
        <f>-3252714-199582</f>
        <v>-3452296</v>
      </c>
      <c r="G264" s="99">
        <v>0.08</v>
      </c>
      <c r="H264" s="148">
        <v>-244251</v>
      </c>
      <c r="I264" s="148">
        <v>-3297393</v>
      </c>
      <c r="K264" s="65" t="e">
        <f>+VLOOKUP(C264,M$233:O$243,3,0)</f>
        <v>#N/A</v>
      </c>
      <c r="L264" s="63" t="e">
        <f>+K264-I264</f>
        <v>#N/A</v>
      </c>
    </row>
  </sheetData>
  <autoFilter ref="A4:O264" xr:uid="{D07831AE-E7A1-4F50-883F-18E1486C9346}"/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C9A0A-F329-432E-8259-AB5A7C839EB0}">
  <dimension ref="A1:J102"/>
  <sheetViews>
    <sheetView topLeftCell="A13" workbookViewId="0">
      <selection activeCell="I25" sqref="I25"/>
    </sheetView>
  </sheetViews>
  <sheetFormatPr defaultRowHeight="15" x14ac:dyDescent="0.25"/>
  <cols>
    <col min="4" max="4" width="22.5703125" customWidth="1"/>
    <col min="5" max="5" width="14.42578125" customWidth="1"/>
    <col min="6" max="6" width="46.42578125" customWidth="1"/>
    <col min="7" max="9" width="14.42578125" customWidth="1"/>
    <col min="14" max="14" width="11.85546875" customWidth="1"/>
    <col min="18" max="18" width="11.7109375" customWidth="1"/>
  </cols>
  <sheetData>
    <row r="1" spans="1:9" ht="25.5" customHeight="1" x14ac:dyDescent="0.25">
      <c r="A1" t="s">
        <v>832</v>
      </c>
      <c r="B1" s="92" t="s">
        <v>833</v>
      </c>
      <c r="C1" s="92" t="s">
        <v>834</v>
      </c>
      <c r="D1" t="s">
        <v>835</v>
      </c>
      <c r="E1" s="93" t="s">
        <v>836</v>
      </c>
      <c r="F1" t="s">
        <v>837</v>
      </c>
      <c r="I1" s="66">
        <f>+SUBTOTAL(9,I2:I93)</f>
        <v>-83214863</v>
      </c>
    </row>
    <row r="2" spans="1:9" x14ac:dyDescent="0.25">
      <c r="A2" t="s">
        <v>838</v>
      </c>
      <c r="B2" s="92">
        <v>44935</v>
      </c>
      <c r="C2" s="92">
        <v>44935</v>
      </c>
      <c r="D2" t="s">
        <v>839</v>
      </c>
      <c r="E2" s="93">
        <v>286473</v>
      </c>
      <c r="F2" t="s">
        <v>840</v>
      </c>
      <c r="G2" t="str">
        <f t="shared" ref="G2:G17" si="0">+RIGHT(D2,5)</f>
        <v>00013</v>
      </c>
      <c r="H2">
        <f>+G2*1</f>
        <v>13</v>
      </c>
      <c r="I2" s="94">
        <f>+E2</f>
        <v>286473</v>
      </c>
    </row>
    <row r="3" spans="1:9" x14ac:dyDescent="0.25">
      <c r="A3" t="s">
        <v>838</v>
      </c>
      <c r="B3" s="92">
        <v>44936</v>
      </c>
      <c r="C3" s="92">
        <v>44936</v>
      </c>
      <c r="D3" t="s">
        <v>841</v>
      </c>
      <c r="E3" s="93">
        <v>1029409</v>
      </c>
      <c r="F3" t="s">
        <v>842</v>
      </c>
      <c r="G3" t="str">
        <f t="shared" si="0"/>
        <v>00069</v>
      </c>
      <c r="H3">
        <f t="shared" ref="H3:H17" si="1">+G3*1</f>
        <v>69</v>
      </c>
      <c r="I3" s="94">
        <f t="shared" ref="I3:I17" si="2">+E3</f>
        <v>1029409</v>
      </c>
    </row>
    <row r="4" spans="1:9" x14ac:dyDescent="0.25">
      <c r="A4" t="s">
        <v>838</v>
      </c>
      <c r="B4" s="92">
        <v>44938</v>
      </c>
      <c r="C4" s="92">
        <v>44938</v>
      </c>
      <c r="D4" t="s">
        <v>843</v>
      </c>
      <c r="E4" s="93">
        <v>689026</v>
      </c>
      <c r="F4" t="s">
        <v>844</v>
      </c>
      <c r="G4" t="str">
        <f t="shared" si="0"/>
        <v>00113</v>
      </c>
      <c r="H4">
        <f t="shared" si="1"/>
        <v>113</v>
      </c>
      <c r="I4" s="94">
        <f t="shared" si="2"/>
        <v>689026</v>
      </c>
    </row>
    <row r="5" spans="1:9" x14ac:dyDescent="0.25">
      <c r="A5" t="s">
        <v>838</v>
      </c>
      <c r="B5" s="92">
        <v>44939</v>
      </c>
      <c r="C5" s="92">
        <v>44939</v>
      </c>
      <c r="D5" t="s">
        <v>845</v>
      </c>
      <c r="E5" s="93">
        <v>1178861</v>
      </c>
      <c r="F5" t="s">
        <v>846</v>
      </c>
      <c r="G5" t="str">
        <f t="shared" si="0"/>
        <v>00168</v>
      </c>
      <c r="H5">
        <f t="shared" si="1"/>
        <v>168</v>
      </c>
      <c r="I5" s="94">
        <f t="shared" si="2"/>
        <v>1178861</v>
      </c>
    </row>
    <row r="6" spans="1:9" x14ac:dyDescent="0.25">
      <c r="A6" t="s">
        <v>838</v>
      </c>
      <c r="B6" s="92">
        <v>44893</v>
      </c>
      <c r="C6" s="92">
        <v>44893</v>
      </c>
      <c r="D6" t="s">
        <v>847</v>
      </c>
      <c r="E6" s="93">
        <v>51488</v>
      </c>
      <c r="F6" t="s">
        <v>848</v>
      </c>
      <c r="G6" t="str">
        <f t="shared" si="0"/>
        <v>00391</v>
      </c>
      <c r="H6">
        <f t="shared" si="1"/>
        <v>391</v>
      </c>
      <c r="I6" s="94">
        <f t="shared" si="2"/>
        <v>51488</v>
      </c>
    </row>
    <row r="7" spans="1:9" x14ac:dyDescent="0.25">
      <c r="A7" t="s">
        <v>838</v>
      </c>
      <c r="B7" s="92">
        <v>44893</v>
      </c>
      <c r="C7" s="92">
        <v>44893</v>
      </c>
      <c r="D7" t="s">
        <v>849</v>
      </c>
      <c r="E7" s="93">
        <v>591312</v>
      </c>
      <c r="F7" t="s">
        <v>850</v>
      </c>
      <c r="G7" t="str">
        <f t="shared" si="0"/>
        <v>00400</v>
      </c>
      <c r="H7">
        <f t="shared" si="1"/>
        <v>400</v>
      </c>
      <c r="I7" s="94">
        <f t="shared" si="2"/>
        <v>591312</v>
      </c>
    </row>
    <row r="8" spans="1:9" x14ac:dyDescent="0.25">
      <c r="A8" t="s">
        <v>838</v>
      </c>
      <c r="B8" s="92">
        <v>44893</v>
      </c>
      <c r="C8" s="92">
        <v>44893</v>
      </c>
      <c r="D8" t="s">
        <v>851</v>
      </c>
      <c r="E8" s="93">
        <v>250551</v>
      </c>
      <c r="F8" t="s">
        <v>850</v>
      </c>
      <c r="G8" t="str">
        <f t="shared" si="0"/>
        <v>00401</v>
      </c>
      <c r="H8">
        <f t="shared" si="1"/>
        <v>401</v>
      </c>
      <c r="I8" s="94">
        <f t="shared" si="2"/>
        <v>250551</v>
      </c>
    </row>
    <row r="9" spans="1:9" x14ac:dyDescent="0.25">
      <c r="A9" t="s">
        <v>838</v>
      </c>
      <c r="B9" s="92">
        <v>44895</v>
      </c>
      <c r="C9" s="92">
        <v>44895</v>
      </c>
      <c r="D9" t="s">
        <v>852</v>
      </c>
      <c r="E9" s="93">
        <v>188784</v>
      </c>
      <c r="F9" t="s">
        <v>853</v>
      </c>
      <c r="G9" t="str">
        <f t="shared" si="0"/>
        <v>00498</v>
      </c>
      <c r="H9">
        <f t="shared" si="1"/>
        <v>498</v>
      </c>
      <c r="I9" s="94">
        <f t="shared" si="2"/>
        <v>188784</v>
      </c>
    </row>
    <row r="10" spans="1:9" x14ac:dyDescent="0.25">
      <c r="A10" t="s">
        <v>838</v>
      </c>
      <c r="B10" s="92">
        <v>44909</v>
      </c>
      <c r="C10" s="92">
        <v>44909</v>
      </c>
      <c r="D10" t="s">
        <v>854</v>
      </c>
      <c r="E10" s="93">
        <v>154039</v>
      </c>
      <c r="F10" t="s">
        <v>855</v>
      </c>
      <c r="G10" t="str">
        <f t="shared" si="0"/>
        <v>00680</v>
      </c>
      <c r="H10">
        <f t="shared" si="1"/>
        <v>680</v>
      </c>
      <c r="I10" s="94">
        <f t="shared" si="2"/>
        <v>154039</v>
      </c>
    </row>
    <row r="11" spans="1:9" x14ac:dyDescent="0.25">
      <c r="A11" t="s">
        <v>838</v>
      </c>
      <c r="B11" s="92">
        <v>44910</v>
      </c>
      <c r="C11" s="92">
        <v>44910</v>
      </c>
      <c r="D11" t="s">
        <v>856</v>
      </c>
      <c r="E11" s="93">
        <v>753453</v>
      </c>
      <c r="F11" t="s">
        <v>857</v>
      </c>
      <c r="G11" t="str">
        <f t="shared" si="0"/>
        <v>00734</v>
      </c>
      <c r="H11">
        <f t="shared" si="1"/>
        <v>734</v>
      </c>
      <c r="I11" s="94">
        <f t="shared" si="2"/>
        <v>753453</v>
      </c>
    </row>
    <row r="12" spans="1:9" x14ac:dyDescent="0.25">
      <c r="A12" t="s">
        <v>838</v>
      </c>
      <c r="B12" s="92">
        <v>44917</v>
      </c>
      <c r="C12" s="92">
        <v>44917</v>
      </c>
      <c r="D12" t="s">
        <v>858</v>
      </c>
      <c r="E12" s="93">
        <v>358769</v>
      </c>
      <c r="F12" t="s">
        <v>859</v>
      </c>
      <c r="G12" t="str">
        <f t="shared" si="0"/>
        <v>00800</v>
      </c>
      <c r="H12" s="100">
        <f t="shared" si="1"/>
        <v>800</v>
      </c>
      <c r="I12" s="94">
        <f t="shared" si="2"/>
        <v>358769</v>
      </c>
    </row>
    <row r="13" spans="1:9" x14ac:dyDescent="0.25">
      <c r="A13" t="s">
        <v>838</v>
      </c>
      <c r="B13" s="92">
        <v>44923</v>
      </c>
      <c r="C13" s="92">
        <v>44923</v>
      </c>
      <c r="D13" t="s">
        <v>860</v>
      </c>
      <c r="E13" s="93">
        <v>745372</v>
      </c>
      <c r="F13" t="s">
        <v>853</v>
      </c>
      <c r="G13" t="str">
        <f t="shared" si="0"/>
        <v>00924</v>
      </c>
      <c r="H13">
        <f t="shared" si="1"/>
        <v>924</v>
      </c>
      <c r="I13" s="94">
        <f t="shared" si="2"/>
        <v>745372</v>
      </c>
    </row>
    <row r="14" spans="1:9" x14ac:dyDescent="0.25">
      <c r="A14" t="s">
        <v>838</v>
      </c>
      <c r="B14" s="92">
        <v>44923</v>
      </c>
      <c r="C14" s="92">
        <v>44923</v>
      </c>
      <c r="D14" t="s">
        <v>861</v>
      </c>
      <c r="E14" s="93">
        <v>562465</v>
      </c>
      <c r="F14" t="s">
        <v>862</v>
      </c>
      <c r="G14" t="str">
        <f t="shared" si="0"/>
        <v>00950</v>
      </c>
      <c r="H14">
        <f t="shared" si="1"/>
        <v>950</v>
      </c>
      <c r="I14" s="94">
        <f t="shared" si="2"/>
        <v>562465</v>
      </c>
    </row>
    <row r="15" spans="1:9" x14ac:dyDescent="0.25">
      <c r="A15" t="s">
        <v>838</v>
      </c>
      <c r="B15" s="92">
        <v>44923</v>
      </c>
      <c r="C15" s="92">
        <v>44923</v>
      </c>
      <c r="D15" t="s">
        <v>863</v>
      </c>
      <c r="E15" s="93">
        <v>577343</v>
      </c>
      <c r="F15" t="s">
        <v>864</v>
      </c>
      <c r="G15" t="str">
        <f t="shared" si="0"/>
        <v>00961</v>
      </c>
      <c r="H15">
        <f t="shared" si="1"/>
        <v>961</v>
      </c>
      <c r="I15" s="94">
        <f t="shared" si="2"/>
        <v>577343</v>
      </c>
    </row>
    <row r="16" spans="1:9" x14ac:dyDescent="0.25">
      <c r="A16" t="s">
        <v>838</v>
      </c>
      <c r="B16" s="92">
        <v>44925</v>
      </c>
      <c r="C16" s="92">
        <v>44925</v>
      </c>
      <c r="D16" t="s">
        <v>865</v>
      </c>
      <c r="E16" s="93">
        <v>188784</v>
      </c>
      <c r="F16" t="s">
        <v>866</v>
      </c>
      <c r="G16" t="str">
        <f t="shared" si="0"/>
        <v>01044</v>
      </c>
      <c r="H16">
        <f t="shared" si="1"/>
        <v>1044</v>
      </c>
      <c r="I16" s="94">
        <f t="shared" si="2"/>
        <v>188784</v>
      </c>
    </row>
    <row r="17" spans="1:9" x14ac:dyDescent="0.25">
      <c r="A17" t="s">
        <v>838</v>
      </c>
      <c r="B17" s="92">
        <v>44925</v>
      </c>
      <c r="C17" s="92">
        <v>44925</v>
      </c>
      <c r="D17" t="s">
        <v>867</v>
      </c>
      <c r="E17" s="93">
        <v>196943</v>
      </c>
      <c r="F17" t="s">
        <v>868</v>
      </c>
      <c r="G17" t="str">
        <f t="shared" si="0"/>
        <v>01128</v>
      </c>
      <c r="H17">
        <f t="shared" si="1"/>
        <v>1128</v>
      </c>
      <c r="I17" s="94">
        <f t="shared" si="2"/>
        <v>196943</v>
      </c>
    </row>
    <row r="18" spans="1:9" x14ac:dyDescent="0.25">
      <c r="A18" t="s">
        <v>869</v>
      </c>
      <c r="B18" s="92">
        <v>44865</v>
      </c>
      <c r="C18" s="92">
        <v>44684</v>
      </c>
      <c r="D18" t="s">
        <v>870</v>
      </c>
      <c r="E18" s="93">
        <v>-1989729</v>
      </c>
      <c r="F18" t="s">
        <v>871</v>
      </c>
      <c r="G18" t="str">
        <f t="shared" ref="G18:G49" si="3">+RIGHT(D18,5)</f>
        <v>10986</v>
      </c>
      <c r="H18">
        <f t="shared" ref="H18:H49" si="4">+G18*1</f>
        <v>10986</v>
      </c>
      <c r="I18" s="94">
        <f t="shared" ref="I18:I49" si="5">+E18</f>
        <v>-1989729</v>
      </c>
    </row>
    <row r="19" spans="1:9" x14ac:dyDescent="0.25">
      <c r="A19" t="s">
        <v>869</v>
      </c>
      <c r="B19" s="92">
        <v>44865</v>
      </c>
      <c r="C19" s="92">
        <v>44706</v>
      </c>
      <c r="D19" t="s">
        <v>872</v>
      </c>
      <c r="E19" s="93">
        <v>-4470320</v>
      </c>
      <c r="F19" t="s">
        <v>873</v>
      </c>
      <c r="G19" t="str">
        <f t="shared" si="3"/>
        <v>14120</v>
      </c>
      <c r="H19">
        <f t="shared" si="4"/>
        <v>14120</v>
      </c>
      <c r="I19" s="94">
        <f t="shared" si="5"/>
        <v>-4470320</v>
      </c>
    </row>
    <row r="20" spans="1:9" x14ac:dyDescent="0.25">
      <c r="A20" t="s">
        <v>869</v>
      </c>
      <c r="B20" s="92">
        <v>44865</v>
      </c>
      <c r="C20" s="92">
        <v>44727</v>
      </c>
      <c r="D20" t="s">
        <v>874</v>
      </c>
      <c r="E20" s="93">
        <v>-2182829</v>
      </c>
      <c r="F20" t="s">
        <v>875</v>
      </c>
      <c r="G20" t="str">
        <f t="shared" si="3"/>
        <v>18078</v>
      </c>
      <c r="H20">
        <f t="shared" si="4"/>
        <v>18078</v>
      </c>
      <c r="I20" s="94">
        <f t="shared" si="5"/>
        <v>-2182829</v>
      </c>
    </row>
    <row r="21" spans="1:9" x14ac:dyDescent="0.25">
      <c r="A21" t="s">
        <v>869</v>
      </c>
      <c r="B21" s="92">
        <v>44865</v>
      </c>
      <c r="C21" s="92">
        <v>44737</v>
      </c>
      <c r="D21" t="s">
        <v>876</v>
      </c>
      <c r="E21" s="93">
        <v>-805707</v>
      </c>
      <c r="F21" t="s">
        <v>877</v>
      </c>
      <c r="G21" t="str">
        <f t="shared" si="3"/>
        <v>20404</v>
      </c>
      <c r="H21">
        <f t="shared" si="4"/>
        <v>20404</v>
      </c>
      <c r="I21" s="94">
        <f t="shared" si="5"/>
        <v>-805707</v>
      </c>
    </row>
    <row r="22" spans="1:9" x14ac:dyDescent="0.25">
      <c r="A22" t="s">
        <v>869</v>
      </c>
      <c r="B22" s="92">
        <v>44865</v>
      </c>
      <c r="C22" s="92">
        <v>44746</v>
      </c>
      <c r="D22" t="s">
        <v>878</v>
      </c>
      <c r="E22" s="93">
        <v>-1323124</v>
      </c>
      <c r="F22" t="s">
        <v>879</v>
      </c>
      <c r="G22" t="str">
        <f t="shared" si="3"/>
        <v>22089</v>
      </c>
      <c r="H22">
        <f t="shared" si="4"/>
        <v>22089</v>
      </c>
      <c r="I22" s="94">
        <f t="shared" si="5"/>
        <v>-1323124</v>
      </c>
    </row>
    <row r="23" spans="1:9" x14ac:dyDescent="0.25">
      <c r="A23" t="s">
        <v>869</v>
      </c>
      <c r="B23" s="92">
        <v>44865</v>
      </c>
      <c r="C23" s="92">
        <v>44746</v>
      </c>
      <c r="D23" t="s">
        <v>880</v>
      </c>
      <c r="E23" s="93">
        <v>-574722</v>
      </c>
      <c r="F23" t="s">
        <v>881</v>
      </c>
      <c r="G23" t="str">
        <f t="shared" si="3"/>
        <v>22095</v>
      </c>
      <c r="H23">
        <f t="shared" si="4"/>
        <v>22095</v>
      </c>
      <c r="I23" s="94">
        <f t="shared" si="5"/>
        <v>-574722</v>
      </c>
    </row>
    <row r="24" spans="1:9" x14ac:dyDescent="0.25">
      <c r="A24" t="s">
        <v>869</v>
      </c>
      <c r="B24" s="92">
        <v>44865</v>
      </c>
      <c r="C24" s="92">
        <v>44750</v>
      </c>
      <c r="D24" t="s">
        <v>882</v>
      </c>
      <c r="E24" s="93">
        <v>-1439845</v>
      </c>
      <c r="F24" t="s">
        <v>883</v>
      </c>
      <c r="G24" t="str">
        <f t="shared" si="3"/>
        <v>23966</v>
      </c>
      <c r="H24">
        <f t="shared" si="4"/>
        <v>23966</v>
      </c>
      <c r="I24" s="94">
        <f t="shared" si="5"/>
        <v>-1439845</v>
      </c>
    </row>
    <row r="25" spans="1:9" s="95" customFormat="1" x14ac:dyDescent="0.25">
      <c r="A25" t="s">
        <v>869</v>
      </c>
      <c r="B25" s="92">
        <v>44865</v>
      </c>
      <c r="C25" s="92">
        <v>44764</v>
      </c>
      <c r="D25" t="s">
        <v>890</v>
      </c>
      <c r="E25" s="93">
        <v>-1146889</v>
      </c>
      <c r="F25" t="s">
        <v>891</v>
      </c>
      <c r="G25" t="str">
        <f t="shared" si="3"/>
        <v>27062</v>
      </c>
      <c r="H25">
        <f t="shared" si="4"/>
        <v>27062</v>
      </c>
      <c r="I25" s="94">
        <f t="shared" si="5"/>
        <v>-1146889</v>
      </c>
    </row>
    <row r="26" spans="1:9" s="95" customFormat="1" x14ac:dyDescent="0.25">
      <c r="A26" t="s">
        <v>869</v>
      </c>
      <c r="B26" s="92">
        <v>44865</v>
      </c>
      <c r="C26" s="92">
        <v>44768</v>
      </c>
      <c r="D26" t="s">
        <v>892</v>
      </c>
      <c r="E26" s="93">
        <v>-892706</v>
      </c>
      <c r="F26" t="s">
        <v>893</v>
      </c>
      <c r="G26" t="str">
        <f t="shared" si="3"/>
        <v>27357</v>
      </c>
      <c r="H26">
        <f t="shared" si="4"/>
        <v>27357</v>
      </c>
      <c r="I26" s="94">
        <f t="shared" si="5"/>
        <v>-892706</v>
      </c>
    </row>
    <row r="27" spans="1:9" s="95" customFormat="1" x14ac:dyDescent="0.25">
      <c r="A27" t="s">
        <v>869</v>
      </c>
      <c r="B27" s="92">
        <v>44865</v>
      </c>
      <c r="C27" s="92">
        <v>44778</v>
      </c>
      <c r="D27" t="s">
        <v>898</v>
      </c>
      <c r="E27" s="93">
        <v>-1580562</v>
      </c>
      <c r="F27" t="s">
        <v>899</v>
      </c>
      <c r="G27" t="str">
        <f t="shared" si="3"/>
        <v>29489</v>
      </c>
      <c r="H27">
        <f t="shared" si="4"/>
        <v>29489</v>
      </c>
      <c r="I27" s="94">
        <f t="shared" si="5"/>
        <v>-1580562</v>
      </c>
    </row>
    <row r="28" spans="1:9" x14ac:dyDescent="0.25">
      <c r="A28" t="s">
        <v>869</v>
      </c>
      <c r="B28" s="92">
        <v>44865</v>
      </c>
      <c r="C28" s="92">
        <v>44793</v>
      </c>
      <c r="D28" t="s">
        <v>900</v>
      </c>
      <c r="E28" s="93">
        <v>-425256</v>
      </c>
      <c r="F28" t="s">
        <v>901</v>
      </c>
      <c r="G28" t="str">
        <f t="shared" si="3"/>
        <v>34141</v>
      </c>
      <c r="H28">
        <f t="shared" si="4"/>
        <v>34141</v>
      </c>
      <c r="I28" s="94">
        <f t="shared" si="5"/>
        <v>-425256</v>
      </c>
    </row>
    <row r="29" spans="1:9" x14ac:dyDescent="0.25">
      <c r="A29" t="s">
        <v>869</v>
      </c>
      <c r="B29" s="92">
        <v>44865</v>
      </c>
      <c r="C29" s="92">
        <v>44796</v>
      </c>
      <c r="D29" t="s">
        <v>902</v>
      </c>
      <c r="E29" s="93">
        <v>-1555872</v>
      </c>
      <c r="F29" t="s">
        <v>903</v>
      </c>
      <c r="G29" t="str">
        <f t="shared" si="3"/>
        <v>34329</v>
      </c>
      <c r="H29">
        <f t="shared" si="4"/>
        <v>34329</v>
      </c>
      <c r="I29" s="94">
        <f t="shared" si="5"/>
        <v>-1555872</v>
      </c>
    </row>
    <row r="30" spans="1:9" s="95" customFormat="1" x14ac:dyDescent="0.25">
      <c r="A30" t="s">
        <v>869</v>
      </c>
      <c r="B30" s="92">
        <v>44865</v>
      </c>
      <c r="C30" s="92">
        <v>44802</v>
      </c>
      <c r="D30" t="s">
        <v>906</v>
      </c>
      <c r="E30" s="93">
        <v>-1439841</v>
      </c>
      <c r="F30" t="s">
        <v>907</v>
      </c>
      <c r="G30" t="str">
        <f t="shared" si="3"/>
        <v>36416</v>
      </c>
      <c r="H30">
        <f t="shared" si="4"/>
        <v>36416</v>
      </c>
      <c r="I30" s="94">
        <f t="shared" si="5"/>
        <v>-1439841</v>
      </c>
    </row>
    <row r="31" spans="1:9" s="95" customFormat="1" x14ac:dyDescent="0.25">
      <c r="A31" t="s">
        <v>869</v>
      </c>
      <c r="B31" s="92">
        <v>44865</v>
      </c>
      <c r="C31" s="92">
        <v>44805</v>
      </c>
      <c r="D31" t="s">
        <v>908</v>
      </c>
      <c r="E31" s="93">
        <v>-1580562</v>
      </c>
      <c r="F31" t="s">
        <v>909</v>
      </c>
      <c r="G31" t="str">
        <f t="shared" si="3"/>
        <v>37137</v>
      </c>
      <c r="H31">
        <f t="shared" si="4"/>
        <v>37137</v>
      </c>
      <c r="I31" s="94">
        <f t="shared" si="5"/>
        <v>-1580562</v>
      </c>
    </row>
    <row r="32" spans="1:9" x14ac:dyDescent="0.25">
      <c r="A32" t="s">
        <v>869</v>
      </c>
      <c r="B32" s="92">
        <v>44865</v>
      </c>
      <c r="C32" s="92">
        <v>44805</v>
      </c>
      <c r="D32" t="s">
        <v>910</v>
      </c>
      <c r="E32" s="93">
        <v>-946428</v>
      </c>
      <c r="F32" t="s">
        <v>911</v>
      </c>
      <c r="G32" t="str">
        <f t="shared" si="3"/>
        <v>37173</v>
      </c>
      <c r="H32">
        <f t="shared" si="4"/>
        <v>37173</v>
      </c>
      <c r="I32" s="94">
        <f t="shared" si="5"/>
        <v>-946428</v>
      </c>
    </row>
    <row r="33" spans="1:9" x14ac:dyDescent="0.25">
      <c r="A33" t="s">
        <v>869</v>
      </c>
      <c r="B33" s="92">
        <v>44865</v>
      </c>
      <c r="C33" s="92">
        <v>44809</v>
      </c>
      <c r="D33" t="s">
        <v>912</v>
      </c>
      <c r="E33" s="93">
        <v>-1203861</v>
      </c>
      <c r="F33" t="s">
        <v>913</v>
      </c>
      <c r="G33" t="str">
        <f t="shared" si="3"/>
        <v>37255</v>
      </c>
      <c r="H33">
        <f t="shared" si="4"/>
        <v>37255</v>
      </c>
      <c r="I33" s="94">
        <f t="shared" si="5"/>
        <v>-1203861</v>
      </c>
    </row>
    <row r="34" spans="1:9" x14ac:dyDescent="0.25">
      <c r="A34" t="s">
        <v>869</v>
      </c>
      <c r="B34" s="92">
        <v>44865</v>
      </c>
      <c r="C34" s="92">
        <v>44812</v>
      </c>
      <c r="D34" t="s">
        <v>914</v>
      </c>
      <c r="E34" s="93">
        <v>-1439841</v>
      </c>
      <c r="F34" t="s">
        <v>915</v>
      </c>
      <c r="G34" t="str">
        <f t="shared" si="3"/>
        <v>38440</v>
      </c>
      <c r="H34">
        <f t="shared" si="4"/>
        <v>38440</v>
      </c>
      <c r="I34" s="94">
        <f t="shared" si="5"/>
        <v>-1439841</v>
      </c>
    </row>
    <row r="35" spans="1:9" s="95" customFormat="1" x14ac:dyDescent="0.25">
      <c r="A35" t="s">
        <v>869</v>
      </c>
      <c r="B35" s="92">
        <v>44865</v>
      </c>
      <c r="C35" s="92">
        <v>44813</v>
      </c>
      <c r="D35" t="s">
        <v>916</v>
      </c>
      <c r="E35" s="93">
        <v>-1573467</v>
      </c>
      <c r="F35" t="s">
        <v>917</v>
      </c>
      <c r="G35" t="str">
        <f t="shared" si="3"/>
        <v>39084</v>
      </c>
      <c r="H35">
        <f t="shared" si="4"/>
        <v>39084</v>
      </c>
      <c r="I35" s="94">
        <f t="shared" si="5"/>
        <v>-1573467</v>
      </c>
    </row>
    <row r="36" spans="1:9" x14ac:dyDescent="0.25">
      <c r="A36" t="s">
        <v>869</v>
      </c>
      <c r="B36" s="92">
        <v>44865</v>
      </c>
      <c r="C36" s="92">
        <v>44814</v>
      </c>
      <c r="D36" t="s">
        <v>918</v>
      </c>
      <c r="E36" s="93">
        <v>-1739930</v>
      </c>
      <c r="F36" t="s">
        <v>919</v>
      </c>
      <c r="G36" t="str">
        <f t="shared" si="3"/>
        <v>39893</v>
      </c>
      <c r="H36">
        <f t="shared" si="4"/>
        <v>39893</v>
      </c>
      <c r="I36" s="94">
        <f t="shared" si="5"/>
        <v>-1739930</v>
      </c>
    </row>
    <row r="37" spans="1:9" x14ac:dyDescent="0.25">
      <c r="A37" t="s">
        <v>869</v>
      </c>
      <c r="B37" s="92">
        <v>44865</v>
      </c>
      <c r="C37" s="92">
        <v>44814</v>
      </c>
      <c r="D37" t="s">
        <v>920</v>
      </c>
      <c r="E37" s="93">
        <v>-968876</v>
      </c>
      <c r="F37" t="s">
        <v>921</v>
      </c>
      <c r="G37" t="str">
        <f t="shared" si="3"/>
        <v>39898</v>
      </c>
      <c r="H37">
        <f t="shared" si="4"/>
        <v>39898</v>
      </c>
      <c r="I37" s="94">
        <f t="shared" si="5"/>
        <v>-968876</v>
      </c>
    </row>
    <row r="38" spans="1:9" x14ac:dyDescent="0.25">
      <c r="A38" t="s">
        <v>869</v>
      </c>
      <c r="B38" s="92">
        <v>44865</v>
      </c>
      <c r="C38" s="92">
        <v>44814</v>
      </c>
      <c r="D38" t="s">
        <v>922</v>
      </c>
      <c r="E38" s="93">
        <v>-946428</v>
      </c>
      <c r="F38" t="s">
        <v>923</v>
      </c>
      <c r="G38" t="str">
        <f t="shared" si="3"/>
        <v>40106</v>
      </c>
      <c r="H38">
        <f t="shared" si="4"/>
        <v>40106</v>
      </c>
      <c r="I38" s="94">
        <f t="shared" si="5"/>
        <v>-946428</v>
      </c>
    </row>
    <row r="39" spans="1:9" x14ac:dyDescent="0.25">
      <c r="A39" t="s">
        <v>869</v>
      </c>
      <c r="B39" s="92">
        <v>44865</v>
      </c>
      <c r="C39" s="92">
        <v>44819</v>
      </c>
      <c r="D39" t="s">
        <v>924</v>
      </c>
      <c r="E39" s="93">
        <v>-946428</v>
      </c>
      <c r="F39" t="s">
        <v>925</v>
      </c>
      <c r="G39" t="str">
        <f t="shared" si="3"/>
        <v>41359</v>
      </c>
      <c r="H39">
        <f t="shared" si="4"/>
        <v>41359</v>
      </c>
      <c r="I39" s="94">
        <f t="shared" si="5"/>
        <v>-946428</v>
      </c>
    </row>
    <row r="40" spans="1:9" x14ac:dyDescent="0.25">
      <c r="A40" t="s">
        <v>869</v>
      </c>
      <c r="B40" s="92">
        <v>44865</v>
      </c>
      <c r="C40" s="92">
        <v>44823</v>
      </c>
      <c r="D40" t="s">
        <v>926</v>
      </c>
      <c r="E40" s="93">
        <v>-1025510</v>
      </c>
      <c r="F40" t="s">
        <v>927</v>
      </c>
      <c r="G40" t="str">
        <f t="shared" si="3"/>
        <v>42301</v>
      </c>
      <c r="H40">
        <f t="shared" si="4"/>
        <v>42301</v>
      </c>
      <c r="I40" s="94">
        <f t="shared" si="5"/>
        <v>-1025510</v>
      </c>
    </row>
    <row r="41" spans="1:9" x14ac:dyDescent="0.25">
      <c r="A41" t="s">
        <v>869</v>
      </c>
      <c r="B41" s="92">
        <v>44865</v>
      </c>
      <c r="C41" s="92">
        <v>44823</v>
      </c>
      <c r="D41" t="s">
        <v>928</v>
      </c>
      <c r="E41" s="93">
        <v>-1185504</v>
      </c>
      <c r="F41" t="s">
        <v>929</v>
      </c>
      <c r="G41" t="str">
        <f t="shared" si="3"/>
        <v>42307</v>
      </c>
      <c r="H41">
        <f t="shared" si="4"/>
        <v>42307</v>
      </c>
      <c r="I41" s="94">
        <f t="shared" si="5"/>
        <v>-1185504</v>
      </c>
    </row>
    <row r="42" spans="1:9" x14ac:dyDescent="0.25">
      <c r="A42" t="s">
        <v>869</v>
      </c>
      <c r="B42" s="92">
        <v>44865</v>
      </c>
      <c r="C42" s="92">
        <v>44824</v>
      </c>
      <c r="D42" t="s">
        <v>930</v>
      </c>
      <c r="E42" s="93">
        <v>-1146889</v>
      </c>
      <c r="F42" t="s">
        <v>931</v>
      </c>
      <c r="G42" t="str">
        <f t="shared" si="3"/>
        <v>42423</v>
      </c>
      <c r="H42">
        <f t="shared" si="4"/>
        <v>42423</v>
      </c>
      <c r="I42" s="94">
        <f t="shared" si="5"/>
        <v>-1146889</v>
      </c>
    </row>
    <row r="43" spans="1:9" x14ac:dyDescent="0.25">
      <c r="A43" t="s">
        <v>869</v>
      </c>
      <c r="B43" s="92">
        <v>44865</v>
      </c>
      <c r="C43" s="92">
        <v>44824</v>
      </c>
      <c r="D43" t="s">
        <v>932</v>
      </c>
      <c r="E43" s="93">
        <v>-1781024</v>
      </c>
      <c r="F43" t="s">
        <v>933</v>
      </c>
      <c r="G43" t="str">
        <f t="shared" si="3"/>
        <v>42439</v>
      </c>
      <c r="H43">
        <f t="shared" si="4"/>
        <v>42439</v>
      </c>
      <c r="I43" s="94">
        <f t="shared" si="5"/>
        <v>-1781024</v>
      </c>
    </row>
    <row r="44" spans="1:9" x14ac:dyDescent="0.25">
      <c r="A44" t="s">
        <v>869</v>
      </c>
      <c r="B44" s="92">
        <v>44865</v>
      </c>
      <c r="C44" s="92">
        <v>44826</v>
      </c>
      <c r="D44" t="s">
        <v>934</v>
      </c>
      <c r="E44" s="93">
        <v>-44712</v>
      </c>
      <c r="F44" t="s">
        <v>935</v>
      </c>
      <c r="G44" t="str">
        <f t="shared" si="3"/>
        <v>43854</v>
      </c>
      <c r="H44">
        <f t="shared" si="4"/>
        <v>43854</v>
      </c>
      <c r="I44" s="94">
        <f t="shared" si="5"/>
        <v>-44712</v>
      </c>
    </row>
    <row r="45" spans="1:9" x14ac:dyDescent="0.25">
      <c r="A45" t="s">
        <v>869</v>
      </c>
      <c r="B45" s="92">
        <v>44865</v>
      </c>
      <c r="C45" s="92">
        <v>44828</v>
      </c>
      <c r="D45" t="s">
        <v>936</v>
      </c>
      <c r="E45" s="93">
        <v>-1264203</v>
      </c>
      <c r="F45" t="s">
        <v>937</v>
      </c>
      <c r="G45" t="str">
        <f t="shared" si="3"/>
        <v>44051</v>
      </c>
      <c r="H45">
        <f t="shared" si="4"/>
        <v>44051</v>
      </c>
      <c r="I45" s="94">
        <f t="shared" si="5"/>
        <v>-1264203</v>
      </c>
    </row>
    <row r="46" spans="1:9" x14ac:dyDescent="0.25">
      <c r="A46" t="s">
        <v>869</v>
      </c>
      <c r="B46" s="92">
        <v>44865</v>
      </c>
      <c r="C46" s="92">
        <v>44830</v>
      </c>
      <c r="D46" t="s">
        <v>938</v>
      </c>
      <c r="E46" s="93">
        <v>-1402210</v>
      </c>
      <c r="F46" t="s">
        <v>939</v>
      </c>
      <c r="G46" t="str">
        <f t="shared" si="3"/>
        <v>44130</v>
      </c>
      <c r="H46">
        <f t="shared" si="4"/>
        <v>44130</v>
      </c>
      <c r="I46" s="94">
        <f t="shared" si="5"/>
        <v>-1402210</v>
      </c>
    </row>
    <row r="47" spans="1:9" x14ac:dyDescent="0.25">
      <c r="A47" t="s">
        <v>869</v>
      </c>
      <c r="B47" s="92">
        <v>44865</v>
      </c>
      <c r="C47" s="92">
        <v>44831</v>
      </c>
      <c r="D47" t="s">
        <v>940</v>
      </c>
      <c r="E47" s="93">
        <v>-1694678</v>
      </c>
      <c r="F47" t="s">
        <v>941</v>
      </c>
      <c r="G47" t="str">
        <f t="shared" si="3"/>
        <v>44249</v>
      </c>
      <c r="H47">
        <f t="shared" si="4"/>
        <v>44249</v>
      </c>
      <c r="I47" s="94">
        <f t="shared" si="5"/>
        <v>-1694678</v>
      </c>
    </row>
    <row r="48" spans="1:9" x14ac:dyDescent="0.25">
      <c r="A48" t="s">
        <v>869</v>
      </c>
      <c r="B48" s="92">
        <v>44865</v>
      </c>
      <c r="C48" s="92">
        <v>44832</v>
      </c>
      <c r="D48" t="s">
        <v>942</v>
      </c>
      <c r="E48" s="93">
        <v>-1146889</v>
      </c>
      <c r="F48" t="s">
        <v>943</v>
      </c>
      <c r="G48" t="str">
        <f t="shared" si="3"/>
        <v>44307</v>
      </c>
      <c r="H48">
        <f t="shared" si="4"/>
        <v>44307</v>
      </c>
      <c r="I48" s="94">
        <f t="shared" si="5"/>
        <v>-1146889</v>
      </c>
    </row>
    <row r="49" spans="1:9" x14ac:dyDescent="0.25">
      <c r="A49" t="s">
        <v>869</v>
      </c>
      <c r="B49" s="92">
        <v>44865</v>
      </c>
      <c r="C49" s="92">
        <v>44833</v>
      </c>
      <c r="D49" t="s">
        <v>944</v>
      </c>
      <c r="E49" s="93">
        <v>-1125436</v>
      </c>
      <c r="F49" t="s">
        <v>945</v>
      </c>
      <c r="G49" t="str">
        <f t="shared" si="3"/>
        <v>44677</v>
      </c>
      <c r="H49">
        <f t="shared" si="4"/>
        <v>44677</v>
      </c>
      <c r="I49" s="94">
        <f t="shared" si="5"/>
        <v>-1125436</v>
      </c>
    </row>
    <row r="50" spans="1:9" x14ac:dyDescent="0.25">
      <c r="A50" t="s">
        <v>869</v>
      </c>
      <c r="B50" s="92">
        <v>44865</v>
      </c>
      <c r="C50" s="92">
        <v>44833</v>
      </c>
      <c r="D50" t="s">
        <v>946</v>
      </c>
      <c r="E50" s="93">
        <v>-870114</v>
      </c>
      <c r="F50" t="s">
        <v>947</v>
      </c>
      <c r="G50" t="str">
        <f t="shared" ref="G50:G81" si="6">+RIGHT(D50,5)</f>
        <v>44678</v>
      </c>
      <c r="H50">
        <f t="shared" ref="H50:H81" si="7">+G50*1</f>
        <v>44678</v>
      </c>
      <c r="I50" s="94">
        <f t="shared" ref="I50:I81" si="8">+E50</f>
        <v>-870114</v>
      </c>
    </row>
    <row r="51" spans="1:9" x14ac:dyDescent="0.25">
      <c r="A51" t="s">
        <v>869</v>
      </c>
      <c r="B51" s="92">
        <v>44865</v>
      </c>
      <c r="C51" s="92">
        <v>44833</v>
      </c>
      <c r="D51" t="s">
        <v>948</v>
      </c>
      <c r="E51" s="93">
        <v>-533673</v>
      </c>
      <c r="F51" t="s">
        <v>949</v>
      </c>
      <c r="G51" t="str">
        <f t="shared" si="6"/>
        <v>44681</v>
      </c>
      <c r="H51">
        <f t="shared" si="7"/>
        <v>44681</v>
      </c>
      <c r="I51" s="94">
        <f t="shared" si="8"/>
        <v>-533673</v>
      </c>
    </row>
    <row r="52" spans="1:9" x14ac:dyDescent="0.25">
      <c r="A52" t="s">
        <v>869</v>
      </c>
      <c r="B52" s="92">
        <v>44865</v>
      </c>
      <c r="C52" s="92">
        <v>44837</v>
      </c>
      <c r="D52" t="s">
        <v>950</v>
      </c>
      <c r="E52" s="93">
        <v>-1177767</v>
      </c>
      <c r="F52" t="s">
        <v>951</v>
      </c>
      <c r="G52" t="str">
        <f t="shared" si="6"/>
        <v>45746</v>
      </c>
      <c r="H52">
        <f t="shared" si="7"/>
        <v>45746</v>
      </c>
      <c r="I52" s="94">
        <f t="shared" si="8"/>
        <v>-1177767</v>
      </c>
    </row>
    <row r="53" spans="1:9" x14ac:dyDescent="0.25">
      <c r="A53" t="s">
        <v>869</v>
      </c>
      <c r="B53" s="92">
        <v>44865</v>
      </c>
      <c r="C53" s="92">
        <v>44838</v>
      </c>
      <c r="D53" t="s">
        <v>952</v>
      </c>
      <c r="E53" s="93">
        <v>-1268269</v>
      </c>
      <c r="F53" t="s">
        <v>953</v>
      </c>
      <c r="G53" t="str">
        <f t="shared" si="6"/>
        <v>45794</v>
      </c>
      <c r="H53">
        <f t="shared" si="7"/>
        <v>45794</v>
      </c>
      <c r="I53" s="94">
        <f t="shared" si="8"/>
        <v>-1268269</v>
      </c>
    </row>
    <row r="54" spans="1:9" x14ac:dyDescent="0.25">
      <c r="A54" t="s">
        <v>869</v>
      </c>
      <c r="B54" s="92">
        <v>44865</v>
      </c>
      <c r="C54" s="92">
        <v>44838</v>
      </c>
      <c r="D54" t="s">
        <v>954</v>
      </c>
      <c r="E54" s="93">
        <v>-2027685</v>
      </c>
      <c r="F54" t="s">
        <v>955</v>
      </c>
      <c r="G54" t="str">
        <f t="shared" si="6"/>
        <v>45826</v>
      </c>
      <c r="H54">
        <f t="shared" si="7"/>
        <v>45826</v>
      </c>
      <c r="I54" s="94">
        <f t="shared" si="8"/>
        <v>-2027685</v>
      </c>
    </row>
    <row r="55" spans="1:9" x14ac:dyDescent="0.25">
      <c r="A55" t="s">
        <v>869</v>
      </c>
      <c r="B55" s="92">
        <v>44865</v>
      </c>
      <c r="C55" s="92">
        <v>44838</v>
      </c>
      <c r="D55" t="s">
        <v>956</v>
      </c>
      <c r="E55" s="93">
        <v>-1266156</v>
      </c>
      <c r="F55" t="s">
        <v>957</v>
      </c>
      <c r="G55" t="str">
        <f t="shared" si="6"/>
        <v>45852</v>
      </c>
      <c r="H55">
        <f t="shared" si="7"/>
        <v>45852</v>
      </c>
      <c r="I55" s="94">
        <f t="shared" si="8"/>
        <v>-1266156</v>
      </c>
    </row>
    <row r="56" spans="1:9" x14ac:dyDescent="0.25">
      <c r="A56" t="s">
        <v>869</v>
      </c>
      <c r="B56" s="92">
        <v>44865</v>
      </c>
      <c r="C56" s="92">
        <v>44839</v>
      </c>
      <c r="D56" t="s">
        <v>958</v>
      </c>
      <c r="E56" s="93">
        <v>-1750638</v>
      </c>
      <c r="F56" t="s">
        <v>959</v>
      </c>
      <c r="G56" t="str">
        <f t="shared" si="6"/>
        <v>45879</v>
      </c>
      <c r="H56">
        <f t="shared" si="7"/>
        <v>45879</v>
      </c>
      <c r="I56" s="94">
        <f t="shared" si="8"/>
        <v>-1750638</v>
      </c>
    </row>
    <row r="57" spans="1:9" x14ac:dyDescent="0.25">
      <c r="A57" t="s">
        <v>869</v>
      </c>
      <c r="B57" s="92">
        <v>44865</v>
      </c>
      <c r="C57" s="92">
        <v>44840</v>
      </c>
      <c r="D57" t="s">
        <v>960</v>
      </c>
      <c r="E57" s="93">
        <v>-2272324</v>
      </c>
      <c r="F57" t="s">
        <v>961</v>
      </c>
      <c r="G57" t="str">
        <f t="shared" si="6"/>
        <v>46017</v>
      </c>
      <c r="H57">
        <f t="shared" si="7"/>
        <v>46017</v>
      </c>
      <c r="I57" s="94">
        <f t="shared" si="8"/>
        <v>-2272324</v>
      </c>
    </row>
    <row r="58" spans="1:9" x14ac:dyDescent="0.25">
      <c r="A58" t="s">
        <v>869</v>
      </c>
      <c r="B58" s="92">
        <v>44865</v>
      </c>
      <c r="C58" s="92">
        <v>44840</v>
      </c>
      <c r="D58" t="s">
        <v>962</v>
      </c>
      <c r="E58" s="93">
        <v>-2056553</v>
      </c>
      <c r="F58" t="s">
        <v>963</v>
      </c>
      <c r="G58" t="str">
        <f t="shared" si="6"/>
        <v>46133</v>
      </c>
      <c r="H58">
        <f t="shared" si="7"/>
        <v>46133</v>
      </c>
      <c r="I58" s="94">
        <f t="shared" si="8"/>
        <v>-2056553</v>
      </c>
    </row>
    <row r="59" spans="1:9" x14ac:dyDescent="0.25">
      <c r="A59" t="s">
        <v>869</v>
      </c>
      <c r="B59" s="92">
        <v>44865</v>
      </c>
      <c r="C59" s="92">
        <v>44841</v>
      </c>
      <c r="D59" t="s">
        <v>964</v>
      </c>
      <c r="E59" s="93">
        <v>-829722</v>
      </c>
      <c r="F59" t="s">
        <v>965</v>
      </c>
      <c r="G59" t="str">
        <f t="shared" si="6"/>
        <v>46586</v>
      </c>
      <c r="H59">
        <f t="shared" si="7"/>
        <v>46586</v>
      </c>
      <c r="I59" s="94">
        <f t="shared" si="8"/>
        <v>-829722</v>
      </c>
    </row>
    <row r="60" spans="1:9" x14ac:dyDescent="0.25">
      <c r="A60" t="s">
        <v>869</v>
      </c>
      <c r="B60" s="92">
        <v>44865</v>
      </c>
      <c r="C60" s="92">
        <v>44841</v>
      </c>
      <c r="D60" t="s">
        <v>966</v>
      </c>
      <c r="E60" s="93">
        <v>-1025510</v>
      </c>
      <c r="F60" t="s">
        <v>967</v>
      </c>
      <c r="G60" t="str">
        <f t="shared" si="6"/>
        <v>46623</v>
      </c>
      <c r="H60">
        <f t="shared" si="7"/>
        <v>46623</v>
      </c>
      <c r="I60" s="94">
        <f t="shared" si="8"/>
        <v>-1025510</v>
      </c>
    </row>
    <row r="61" spans="1:9" x14ac:dyDescent="0.25">
      <c r="A61" t="s">
        <v>869</v>
      </c>
      <c r="B61" s="92">
        <v>44865</v>
      </c>
      <c r="C61" s="92">
        <v>44841</v>
      </c>
      <c r="D61" t="s">
        <v>968</v>
      </c>
      <c r="E61" s="93">
        <v>-2012337</v>
      </c>
      <c r="F61" t="s">
        <v>969</v>
      </c>
      <c r="G61" t="str">
        <f t="shared" si="6"/>
        <v>46627</v>
      </c>
      <c r="H61">
        <f t="shared" si="7"/>
        <v>46627</v>
      </c>
      <c r="I61" s="94">
        <f t="shared" si="8"/>
        <v>-2012337</v>
      </c>
    </row>
    <row r="62" spans="1:9" x14ac:dyDescent="0.25">
      <c r="A62" t="s">
        <v>869</v>
      </c>
      <c r="B62" s="92">
        <v>44865</v>
      </c>
      <c r="C62" s="92">
        <v>44841</v>
      </c>
      <c r="D62" t="s">
        <v>970</v>
      </c>
      <c r="E62" s="93">
        <v>-2153138</v>
      </c>
      <c r="F62" t="s">
        <v>971</v>
      </c>
      <c r="G62" t="str">
        <f t="shared" si="6"/>
        <v>46632</v>
      </c>
      <c r="H62">
        <f t="shared" si="7"/>
        <v>46632</v>
      </c>
      <c r="I62" s="94">
        <f t="shared" si="8"/>
        <v>-2153138</v>
      </c>
    </row>
    <row r="63" spans="1:9" x14ac:dyDescent="0.25">
      <c r="A63" t="s">
        <v>869</v>
      </c>
      <c r="B63" s="92">
        <v>44865</v>
      </c>
      <c r="C63" s="92">
        <v>44842</v>
      </c>
      <c r="D63" t="s">
        <v>972</v>
      </c>
      <c r="E63" s="93">
        <v>-1008364</v>
      </c>
      <c r="F63" t="s">
        <v>973</v>
      </c>
      <c r="G63" t="str">
        <f t="shared" si="6"/>
        <v>46915</v>
      </c>
      <c r="H63">
        <f t="shared" si="7"/>
        <v>46915</v>
      </c>
      <c r="I63" s="94">
        <f t="shared" si="8"/>
        <v>-1008364</v>
      </c>
    </row>
    <row r="64" spans="1:9" x14ac:dyDescent="0.25">
      <c r="A64" t="s">
        <v>869</v>
      </c>
      <c r="B64" s="92">
        <v>44865</v>
      </c>
      <c r="C64" s="92">
        <v>44844</v>
      </c>
      <c r="D64" t="s">
        <v>974</v>
      </c>
      <c r="E64" s="93">
        <v>-1279896</v>
      </c>
      <c r="F64" t="s">
        <v>975</v>
      </c>
      <c r="G64" t="str">
        <f t="shared" si="6"/>
        <v>46984</v>
      </c>
      <c r="H64">
        <f t="shared" si="7"/>
        <v>46984</v>
      </c>
      <c r="I64" s="94">
        <f t="shared" si="8"/>
        <v>-1279896</v>
      </c>
    </row>
    <row r="65" spans="1:9" x14ac:dyDescent="0.25">
      <c r="A65" t="s">
        <v>869</v>
      </c>
      <c r="B65" s="92">
        <v>44865</v>
      </c>
      <c r="C65" s="92">
        <v>44845</v>
      </c>
      <c r="D65" t="s">
        <v>976</v>
      </c>
      <c r="E65" s="93">
        <v>-1451402</v>
      </c>
      <c r="F65" t="s">
        <v>977</v>
      </c>
      <c r="G65" t="str">
        <f t="shared" si="6"/>
        <v>46989</v>
      </c>
      <c r="H65">
        <f t="shared" si="7"/>
        <v>46989</v>
      </c>
      <c r="I65" s="94">
        <f t="shared" si="8"/>
        <v>-1451402</v>
      </c>
    </row>
    <row r="66" spans="1:9" x14ac:dyDescent="0.25">
      <c r="A66" t="s">
        <v>869</v>
      </c>
      <c r="B66" s="92">
        <v>44865</v>
      </c>
      <c r="C66" s="92">
        <v>44845</v>
      </c>
      <c r="D66" t="s">
        <v>978</v>
      </c>
      <c r="E66" s="93">
        <v>-1612670</v>
      </c>
      <c r="F66" t="s">
        <v>979</v>
      </c>
      <c r="G66" t="str">
        <f t="shared" si="6"/>
        <v>47045</v>
      </c>
      <c r="H66">
        <f t="shared" si="7"/>
        <v>47045</v>
      </c>
      <c r="I66" s="94">
        <f t="shared" si="8"/>
        <v>-1612670</v>
      </c>
    </row>
    <row r="67" spans="1:9" x14ac:dyDescent="0.25">
      <c r="A67" t="s">
        <v>869</v>
      </c>
      <c r="B67" s="92">
        <v>44865</v>
      </c>
      <c r="C67" s="92">
        <v>44845</v>
      </c>
      <c r="D67" t="s">
        <v>980</v>
      </c>
      <c r="E67" s="93">
        <v>-1097151</v>
      </c>
      <c r="F67" t="s">
        <v>981</v>
      </c>
      <c r="G67" t="str">
        <f t="shared" si="6"/>
        <v>47067</v>
      </c>
      <c r="H67">
        <f t="shared" si="7"/>
        <v>47067</v>
      </c>
      <c r="I67" s="94">
        <f t="shared" si="8"/>
        <v>-1097151</v>
      </c>
    </row>
    <row r="68" spans="1:9" x14ac:dyDescent="0.25">
      <c r="A68" t="s">
        <v>869</v>
      </c>
      <c r="B68" s="92">
        <v>44865</v>
      </c>
      <c r="C68" s="92">
        <v>44846</v>
      </c>
      <c r="D68" t="s">
        <v>982</v>
      </c>
      <c r="E68" s="93">
        <v>-1345712</v>
      </c>
      <c r="F68" t="s">
        <v>983</v>
      </c>
      <c r="G68" t="str">
        <f t="shared" si="6"/>
        <v>47115</v>
      </c>
      <c r="H68">
        <f t="shared" si="7"/>
        <v>47115</v>
      </c>
      <c r="I68" s="94">
        <f t="shared" si="8"/>
        <v>-1345712</v>
      </c>
    </row>
    <row r="69" spans="1:9" x14ac:dyDescent="0.25">
      <c r="A69" t="s">
        <v>869</v>
      </c>
      <c r="B69" s="92">
        <v>44865</v>
      </c>
      <c r="C69" s="92">
        <v>44846</v>
      </c>
      <c r="D69" t="s">
        <v>984</v>
      </c>
      <c r="E69" s="93">
        <v>-832482</v>
      </c>
      <c r="F69" t="s">
        <v>985</v>
      </c>
      <c r="G69" t="str">
        <f t="shared" si="6"/>
        <v>47116</v>
      </c>
      <c r="H69">
        <f t="shared" si="7"/>
        <v>47116</v>
      </c>
      <c r="I69" s="94">
        <f t="shared" si="8"/>
        <v>-832482</v>
      </c>
    </row>
    <row r="70" spans="1:9" x14ac:dyDescent="0.25">
      <c r="A70" t="s">
        <v>869</v>
      </c>
      <c r="B70" s="92">
        <v>44865</v>
      </c>
      <c r="C70" s="92">
        <v>44846</v>
      </c>
      <c r="D70" t="s">
        <v>986</v>
      </c>
      <c r="E70" s="93">
        <v>-1288265</v>
      </c>
      <c r="F70" t="s">
        <v>987</v>
      </c>
      <c r="G70" t="str">
        <f t="shared" si="6"/>
        <v>47124</v>
      </c>
      <c r="H70">
        <f t="shared" si="7"/>
        <v>47124</v>
      </c>
      <c r="I70" s="94">
        <f t="shared" si="8"/>
        <v>-1288265</v>
      </c>
    </row>
    <row r="71" spans="1:9" x14ac:dyDescent="0.25">
      <c r="A71" t="s">
        <v>869</v>
      </c>
      <c r="B71" s="92">
        <v>44865</v>
      </c>
      <c r="C71" s="92">
        <v>44847</v>
      </c>
      <c r="D71" t="s">
        <v>988</v>
      </c>
      <c r="E71" s="93">
        <v>-1347350</v>
      </c>
      <c r="F71" t="s">
        <v>989</v>
      </c>
      <c r="G71" t="str">
        <f t="shared" si="6"/>
        <v>47458</v>
      </c>
      <c r="H71">
        <f t="shared" si="7"/>
        <v>47458</v>
      </c>
      <c r="I71" s="94">
        <f t="shared" si="8"/>
        <v>-1347350</v>
      </c>
    </row>
    <row r="72" spans="1:9" x14ac:dyDescent="0.25">
      <c r="A72" t="s">
        <v>869</v>
      </c>
      <c r="B72" s="92">
        <v>44865</v>
      </c>
      <c r="C72" s="92">
        <v>44847</v>
      </c>
      <c r="D72" t="s">
        <v>990</v>
      </c>
      <c r="E72" s="93">
        <v>-1504453</v>
      </c>
      <c r="F72" t="s">
        <v>991</v>
      </c>
      <c r="G72" t="str">
        <f t="shared" si="6"/>
        <v>47518</v>
      </c>
      <c r="H72">
        <f t="shared" si="7"/>
        <v>47518</v>
      </c>
      <c r="I72" s="94">
        <f t="shared" si="8"/>
        <v>-1504453</v>
      </c>
    </row>
    <row r="73" spans="1:9" x14ac:dyDescent="0.25">
      <c r="A73" t="s">
        <v>869</v>
      </c>
      <c r="B73" s="92">
        <v>44865</v>
      </c>
      <c r="C73" s="92">
        <v>44847</v>
      </c>
      <c r="D73" t="s">
        <v>992</v>
      </c>
      <c r="E73" s="93">
        <v>-1113771</v>
      </c>
      <c r="F73" t="s">
        <v>993</v>
      </c>
      <c r="G73" t="str">
        <f t="shared" si="6"/>
        <v>47547</v>
      </c>
      <c r="H73">
        <f t="shared" si="7"/>
        <v>47547</v>
      </c>
      <c r="I73" s="94">
        <f t="shared" si="8"/>
        <v>-1113771</v>
      </c>
    </row>
    <row r="74" spans="1:9" x14ac:dyDescent="0.25">
      <c r="A74" t="s">
        <v>869</v>
      </c>
      <c r="B74" s="92">
        <v>44865</v>
      </c>
      <c r="C74" s="92">
        <v>44848</v>
      </c>
      <c r="D74" t="s">
        <v>994</v>
      </c>
      <c r="E74" s="93">
        <v>-1728395</v>
      </c>
      <c r="F74" t="s">
        <v>995</v>
      </c>
      <c r="G74" t="str">
        <f t="shared" si="6"/>
        <v>47657</v>
      </c>
      <c r="H74">
        <f t="shared" si="7"/>
        <v>47657</v>
      </c>
      <c r="I74" s="94">
        <f t="shared" si="8"/>
        <v>-1728395</v>
      </c>
    </row>
    <row r="75" spans="1:9" x14ac:dyDescent="0.25">
      <c r="A75" t="s">
        <v>869</v>
      </c>
      <c r="B75" s="92">
        <v>44865</v>
      </c>
      <c r="C75" s="92">
        <v>44849</v>
      </c>
      <c r="D75" t="s">
        <v>996</v>
      </c>
      <c r="E75" s="93">
        <v>-2645380</v>
      </c>
      <c r="F75" t="s">
        <v>997</v>
      </c>
      <c r="G75" t="str">
        <f t="shared" si="6"/>
        <v>47738</v>
      </c>
      <c r="H75">
        <f t="shared" si="7"/>
        <v>47738</v>
      </c>
      <c r="I75" s="94">
        <f t="shared" si="8"/>
        <v>-2645380</v>
      </c>
    </row>
    <row r="76" spans="1:9" x14ac:dyDescent="0.25">
      <c r="A76" t="s">
        <v>869</v>
      </c>
      <c r="B76" s="92">
        <v>44865</v>
      </c>
      <c r="C76" s="92">
        <v>44851</v>
      </c>
      <c r="D76" t="s">
        <v>1000</v>
      </c>
      <c r="E76" s="93">
        <v>-911564</v>
      </c>
      <c r="F76" t="s">
        <v>1001</v>
      </c>
      <c r="G76" t="str">
        <f t="shared" si="6"/>
        <v>47775</v>
      </c>
      <c r="H76">
        <f t="shared" si="7"/>
        <v>47775</v>
      </c>
      <c r="I76" s="94">
        <f t="shared" si="8"/>
        <v>-911564</v>
      </c>
    </row>
    <row r="77" spans="1:9" x14ac:dyDescent="0.25">
      <c r="A77" t="s">
        <v>869</v>
      </c>
      <c r="B77" s="92">
        <v>44865</v>
      </c>
      <c r="C77" s="92">
        <v>44851</v>
      </c>
      <c r="D77" t="s">
        <v>1002</v>
      </c>
      <c r="E77" s="93">
        <v>-376701</v>
      </c>
      <c r="F77" t="s">
        <v>1003</v>
      </c>
      <c r="G77" t="str">
        <f t="shared" si="6"/>
        <v>47825</v>
      </c>
      <c r="H77">
        <f t="shared" si="7"/>
        <v>47825</v>
      </c>
      <c r="I77" s="94">
        <f t="shared" si="8"/>
        <v>-376701</v>
      </c>
    </row>
    <row r="78" spans="1:9" x14ac:dyDescent="0.25">
      <c r="A78" t="s">
        <v>869</v>
      </c>
      <c r="B78" s="92">
        <v>44865</v>
      </c>
      <c r="C78" s="92">
        <v>44851</v>
      </c>
      <c r="D78" t="s">
        <v>1004</v>
      </c>
      <c r="E78" s="93">
        <v>-1367346</v>
      </c>
      <c r="F78" t="s">
        <v>1005</v>
      </c>
      <c r="G78" t="str">
        <f t="shared" si="6"/>
        <v>47834</v>
      </c>
      <c r="H78">
        <f t="shared" si="7"/>
        <v>47834</v>
      </c>
      <c r="I78" s="94">
        <f t="shared" si="8"/>
        <v>-1367346</v>
      </c>
    </row>
    <row r="79" spans="1:9" x14ac:dyDescent="0.25">
      <c r="A79" t="s">
        <v>869</v>
      </c>
      <c r="B79" s="92">
        <v>44865</v>
      </c>
      <c r="C79" s="92">
        <v>44851</v>
      </c>
      <c r="D79" t="s">
        <v>1006</v>
      </c>
      <c r="E79" s="93">
        <v>-911564</v>
      </c>
      <c r="F79" t="s">
        <v>1007</v>
      </c>
      <c r="G79" t="str">
        <f t="shared" si="6"/>
        <v>47848</v>
      </c>
      <c r="H79">
        <f t="shared" si="7"/>
        <v>47848</v>
      </c>
      <c r="I79" s="94">
        <f t="shared" si="8"/>
        <v>-911564</v>
      </c>
    </row>
    <row r="80" spans="1:9" x14ac:dyDescent="0.25">
      <c r="A80" t="s">
        <v>869</v>
      </c>
      <c r="B80" s="92">
        <v>44865</v>
      </c>
      <c r="C80" s="92">
        <v>44852</v>
      </c>
      <c r="D80" t="s">
        <v>1008</v>
      </c>
      <c r="E80" s="93">
        <v>-986943</v>
      </c>
      <c r="F80" t="s">
        <v>1009</v>
      </c>
      <c r="G80" t="str">
        <f t="shared" si="6"/>
        <v>47930</v>
      </c>
      <c r="H80">
        <f t="shared" si="7"/>
        <v>47930</v>
      </c>
      <c r="I80" s="94">
        <f t="shared" si="8"/>
        <v>-986943</v>
      </c>
    </row>
    <row r="81" spans="1:10" x14ac:dyDescent="0.25">
      <c r="A81" t="s">
        <v>869</v>
      </c>
      <c r="B81" s="92">
        <v>44865</v>
      </c>
      <c r="C81" s="92">
        <v>44852</v>
      </c>
      <c r="D81" t="s">
        <v>1010</v>
      </c>
      <c r="E81" s="93">
        <v>-1367346</v>
      </c>
      <c r="F81" t="s">
        <v>1011</v>
      </c>
      <c r="G81" t="str">
        <f t="shared" si="6"/>
        <v>47992</v>
      </c>
      <c r="H81">
        <f t="shared" si="7"/>
        <v>47992</v>
      </c>
      <c r="I81" s="94">
        <f t="shared" si="8"/>
        <v>-1367346</v>
      </c>
    </row>
    <row r="82" spans="1:10" s="95" customFormat="1" x14ac:dyDescent="0.25">
      <c r="A82" t="s">
        <v>869</v>
      </c>
      <c r="B82" s="92">
        <v>44865</v>
      </c>
      <c r="C82" s="92">
        <v>44852</v>
      </c>
      <c r="D82" t="s">
        <v>1012</v>
      </c>
      <c r="E82" s="93">
        <v>-1843318</v>
      </c>
      <c r="F82" t="s">
        <v>1013</v>
      </c>
      <c r="G82" t="str">
        <f t="shared" ref="G82:G90" si="9">+RIGHT(D82,5)</f>
        <v>48045</v>
      </c>
      <c r="H82">
        <f t="shared" ref="H82:H113" si="10">+G82*1</f>
        <v>48045</v>
      </c>
      <c r="I82" s="94">
        <f t="shared" ref="I82:I90" si="11">+E82</f>
        <v>-1843318</v>
      </c>
    </row>
    <row r="83" spans="1:10" x14ac:dyDescent="0.25">
      <c r="A83" t="s">
        <v>869</v>
      </c>
      <c r="B83" s="92">
        <v>44865</v>
      </c>
      <c r="C83" s="92">
        <v>44852</v>
      </c>
      <c r="D83" t="s">
        <v>1014</v>
      </c>
      <c r="E83" s="93">
        <v>-697618</v>
      </c>
      <c r="F83" t="s">
        <v>1015</v>
      </c>
      <c r="G83" t="str">
        <f t="shared" si="9"/>
        <v>48053</v>
      </c>
      <c r="H83">
        <f t="shared" si="10"/>
        <v>48053</v>
      </c>
      <c r="I83" s="94">
        <f t="shared" si="11"/>
        <v>-697618</v>
      </c>
    </row>
    <row r="84" spans="1:10" x14ac:dyDescent="0.25">
      <c r="A84" t="s">
        <v>869</v>
      </c>
      <c r="B84" s="92">
        <v>44865</v>
      </c>
      <c r="C84" s="92">
        <v>44853</v>
      </c>
      <c r="D84" t="s">
        <v>1016</v>
      </c>
      <c r="E84" s="93">
        <v>-923639</v>
      </c>
      <c r="F84" t="s">
        <v>1017</v>
      </c>
      <c r="G84" t="str">
        <f t="shared" si="9"/>
        <v>48069</v>
      </c>
      <c r="H84">
        <f t="shared" si="10"/>
        <v>48069</v>
      </c>
      <c r="I84" s="94">
        <f t="shared" si="11"/>
        <v>-923639</v>
      </c>
    </row>
    <row r="85" spans="1:10" x14ac:dyDescent="0.25">
      <c r="A85" t="s">
        <v>869</v>
      </c>
      <c r="B85" s="92">
        <v>44865</v>
      </c>
      <c r="C85" s="92">
        <v>44853</v>
      </c>
      <c r="D85" t="s">
        <v>1018</v>
      </c>
      <c r="E85" s="93">
        <v>-1367346</v>
      </c>
      <c r="F85" t="s">
        <v>1019</v>
      </c>
      <c r="G85" t="str">
        <f t="shared" si="9"/>
        <v>48375</v>
      </c>
      <c r="H85">
        <f t="shared" si="10"/>
        <v>48375</v>
      </c>
      <c r="I85" s="94">
        <f t="shared" si="11"/>
        <v>-1367346</v>
      </c>
    </row>
    <row r="86" spans="1:10" x14ac:dyDescent="0.25">
      <c r="A86" t="s">
        <v>869</v>
      </c>
      <c r="B86" s="92">
        <v>44865</v>
      </c>
      <c r="C86" s="92">
        <v>44853</v>
      </c>
      <c r="D86" t="s">
        <v>1020</v>
      </c>
      <c r="E86" s="93">
        <v>-926874</v>
      </c>
      <c r="F86" t="s">
        <v>1021</v>
      </c>
      <c r="G86" t="str">
        <f t="shared" si="9"/>
        <v>48376</v>
      </c>
      <c r="H86">
        <f t="shared" si="10"/>
        <v>48376</v>
      </c>
      <c r="I86" s="94">
        <f t="shared" si="11"/>
        <v>-926874</v>
      </c>
    </row>
    <row r="87" spans="1:10" x14ac:dyDescent="0.25">
      <c r="A87" t="s">
        <v>869</v>
      </c>
      <c r="B87" s="92">
        <v>44865</v>
      </c>
      <c r="C87" s="92">
        <v>44854</v>
      </c>
      <c r="D87" t="s">
        <v>1022</v>
      </c>
      <c r="E87" s="93">
        <v>-546938</v>
      </c>
      <c r="F87" t="s">
        <v>1023</v>
      </c>
      <c r="G87" t="str">
        <f t="shared" si="9"/>
        <v>48557</v>
      </c>
      <c r="H87">
        <f t="shared" si="10"/>
        <v>48557</v>
      </c>
      <c r="I87" s="94">
        <f t="shared" si="11"/>
        <v>-546938</v>
      </c>
    </row>
    <row r="88" spans="1:10" x14ac:dyDescent="0.25">
      <c r="A88" t="s">
        <v>869</v>
      </c>
      <c r="B88" s="92">
        <v>44865</v>
      </c>
      <c r="C88" s="92">
        <v>44856</v>
      </c>
      <c r="D88" t="s">
        <v>1024</v>
      </c>
      <c r="E88" s="93">
        <v>-836262</v>
      </c>
      <c r="F88" t="s">
        <v>1025</v>
      </c>
      <c r="G88" t="str">
        <f t="shared" si="9"/>
        <v>48681</v>
      </c>
      <c r="H88">
        <f t="shared" si="10"/>
        <v>48681</v>
      </c>
      <c r="I88" s="94">
        <f t="shared" si="11"/>
        <v>-836262</v>
      </c>
    </row>
    <row r="89" spans="1:10" x14ac:dyDescent="0.25">
      <c r="A89" t="s">
        <v>869</v>
      </c>
      <c r="B89" s="92">
        <v>44865</v>
      </c>
      <c r="C89" s="92">
        <v>44858</v>
      </c>
      <c r="D89" t="s">
        <v>1026</v>
      </c>
      <c r="E89" s="93">
        <v>-1175458</v>
      </c>
      <c r="F89" t="s">
        <v>1027</v>
      </c>
      <c r="G89" t="str">
        <f t="shared" si="9"/>
        <v>48730</v>
      </c>
      <c r="H89">
        <f t="shared" si="10"/>
        <v>48730</v>
      </c>
      <c r="I89" s="94">
        <f t="shared" si="11"/>
        <v>-1175458</v>
      </c>
    </row>
    <row r="90" spans="1:10" x14ac:dyDescent="0.25">
      <c r="A90" t="s">
        <v>869</v>
      </c>
      <c r="B90" s="92">
        <v>44865</v>
      </c>
      <c r="C90" s="92">
        <v>44858</v>
      </c>
      <c r="D90" t="s">
        <v>1028</v>
      </c>
      <c r="E90" s="93">
        <v>-1750266</v>
      </c>
      <c r="F90" t="s">
        <v>1029</v>
      </c>
      <c r="G90" t="str">
        <f t="shared" si="9"/>
        <v>48734</v>
      </c>
      <c r="H90">
        <f t="shared" si="10"/>
        <v>48734</v>
      </c>
      <c r="I90" s="94">
        <f t="shared" si="11"/>
        <v>-1750266</v>
      </c>
    </row>
    <row r="91" spans="1:10" s="100" customFormat="1" x14ac:dyDescent="0.25">
      <c r="A91" s="100" t="s">
        <v>869</v>
      </c>
      <c r="B91" s="101">
        <v>44865</v>
      </c>
      <c r="C91" s="101">
        <v>44851</v>
      </c>
      <c r="D91" s="100" t="s">
        <v>1032</v>
      </c>
      <c r="E91" s="102">
        <v>2013771</v>
      </c>
      <c r="F91" s="100" t="s">
        <v>1033</v>
      </c>
      <c r="H91" s="100">
        <v>110</v>
      </c>
      <c r="I91" s="103">
        <f t="shared" ref="I91:I93" si="12">+E91</f>
        <v>2013771</v>
      </c>
    </row>
    <row r="92" spans="1:10" x14ac:dyDescent="0.25">
      <c r="A92" t="s">
        <v>869</v>
      </c>
      <c r="B92" s="92">
        <v>44865</v>
      </c>
      <c r="C92" s="92">
        <v>44860</v>
      </c>
      <c r="D92" t="s">
        <v>1034</v>
      </c>
      <c r="E92" s="93">
        <v>149747</v>
      </c>
      <c r="F92" t="s">
        <v>1035</v>
      </c>
      <c r="H92">
        <v>169</v>
      </c>
      <c r="I92" s="94">
        <f t="shared" si="12"/>
        <v>149747</v>
      </c>
    </row>
    <row r="93" spans="1:10" s="100" customFormat="1" x14ac:dyDescent="0.25">
      <c r="A93" s="100" t="s">
        <v>869</v>
      </c>
      <c r="B93" s="101">
        <v>44865</v>
      </c>
      <c r="C93" s="101">
        <v>44865</v>
      </c>
      <c r="D93" s="100" t="s">
        <v>1036</v>
      </c>
      <c r="E93" s="102">
        <v>3297185</v>
      </c>
      <c r="F93" s="100" t="s">
        <v>1037</v>
      </c>
      <c r="H93" s="100">
        <v>248</v>
      </c>
      <c r="I93" s="103">
        <f t="shared" si="12"/>
        <v>3297185</v>
      </c>
    </row>
    <row r="94" spans="1:10" x14ac:dyDescent="0.25">
      <c r="A94" t="s">
        <v>632</v>
      </c>
      <c r="B94" s="92"/>
      <c r="C94" s="92"/>
      <c r="D94" t="s">
        <v>632</v>
      </c>
      <c r="E94" s="93">
        <f>SUM(E2:E93)</f>
        <v>-83214863</v>
      </c>
      <c r="F94" t="s">
        <v>632</v>
      </c>
    </row>
    <row r="95" spans="1:10" x14ac:dyDescent="0.25">
      <c r="A95" s="95" t="s">
        <v>869</v>
      </c>
      <c r="B95" s="96">
        <v>44865</v>
      </c>
      <c r="C95" s="96">
        <v>44764</v>
      </c>
      <c r="D95" s="95" t="s">
        <v>884</v>
      </c>
      <c r="E95" s="97">
        <v>-3430930</v>
      </c>
      <c r="F95" s="95" t="s">
        <v>885</v>
      </c>
      <c r="G95" s="95" t="str">
        <f t="shared" ref="G95:G102" si="13">+RIGHT(D95,5)</f>
        <v>26469</v>
      </c>
      <c r="H95" s="95">
        <f t="shared" ref="H95:H102" si="14">+G95*1</f>
        <v>26469</v>
      </c>
      <c r="I95" s="98">
        <f t="shared" ref="I95:I102" si="15">+E95</f>
        <v>-3430930</v>
      </c>
      <c r="J95" t="s">
        <v>1038</v>
      </c>
    </row>
    <row r="96" spans="1:10" x14ac:dyDescent="0.25">
      <c r="A96" s="95" t="s">
        <v>869</v>
      </c>
      <c r="B96" s="96">
        <v>44865</v>
      </c>
      <c r="C96" s="96">
        <v>44764</v>
      </c>
      <c r="D96" s="95" t="s">
        <v>886</v>
      </c>
      <c r="E96" s="97">
        <v>-1025510</v>
      </c>
      <c r="F96" s="95" t="s">
        <v>887</v>
      </c>
      <c r="G96" s="95" t="str">
        <f t="shared" si="13"/>
        <v>27060</v>
      </c>
      <c r="H96" s="95">
        <f t="shared" si="14"/>
        <v>27060</v>
      </c>
      <c r="I96" s="98">
        <f t="shared" si="15"/>
        <v>-1025510</v>
      </c>
      <c r="J96" t="s">
        <v>1038</v>
      </c>
    </row>
    <row r="97" spans="1:10" x14ac:dyDescent="0.25">
      <c r="A97" s="95" t="s">
        <v>869</v>
      </c>
      <c r="B97" s="96">
        <v>44865</v>
      </c>
      <c r="C97" s="96">
        <v>44764</v>
      </c>
      <c r="D97" s="95" t="s">
        <v>888</v>
      </c>
      <c r="E97" s="97">
        <v>-1025510</v>
      </c>
      <c r="F97" s="95" t="s">
        <v>889</v>
      </c>
      <c r="G97" s="95" t="str">
        <f t="shared" si="13"/>
        <v>27061</v>
      </c>
      <c r="H97" s="95">
        <f t="shared" si="14"/>
        <v>27061</v>
      </c>
      <c r="I97" s="98">
        <f t="shared" si="15"/>
        <v>-1025510</v>
      </c>
      <c r="J97" t="s">
        <v>1038</v>
      </c>
    </row>
    <row r="98" spans="1:10" x14ac:dyDescent="0.25">
      <c r="A98" s="95" t="s">
        <v>869</v>
      </c>
      <c r="B98" s="96">
        <v>44865</v>
      </c>
      <c r="C98" s="96">
        <v>44769</v>
      </c>
      <c r="D98" s="95" t="s">
        <v>894</v>
      </c>
      <c r="E98" s="97">
        <v>-1146889</v>
      </c>
      <c r="F98" s="95" t="s">
        <v>895</v>
      </c>
      <c r="G98" s="95" t="str">
        <f t="shared" si="13"/>
        <v>27453</v>
      </c>
      <c r="H98" s="95">
        <f t="shared" si="14"/>
        <v>27453</v>
      </c>
      <c r="I98" s="98">
        <f t="shared" si="15"/>
        <v>-1146889</v>
      </c>
      <c r="J98" t="s">
        <v>1038</v>
      </c>
    </row>
    <row r="99" spans="1:10" x14ac:dyDescent="0.25">
      <c r="A99" s="95" t="s">
        <v>869</v>
      </c>
      <c r="B99" s="96">
        <v>44865</v>
      </c>
      <c r="C99" s="96">
        <v>44778</v>
      </c>
      <c r="D99" s="95" t="s">
        <v>896</v>
      </c>
      <c r="E99" s="97">
        <v>-1439841</v>
      </c>
      <c r="F99" s="95" t="s">
        <v>897</v>
      </c>
      <c r="G99" s="95" t="str">
        <f t="shared" si="13"/>
        <v>29478</v>
      </c>
      <c r="H99" s="95">
        <f t="shared" si="14"/>
        <v>29478</v>
      </c>
      <c r="I99" s="98">
        <f t="shared" si="15"/>
        <v>-1439841</v>
      </c>
      <c r="J99" t="s">
        <v>1038</v>
      </c>
    </row>
    <row r="100" spans="1:10" x14ac:dyDescent="0.25">
      <c r="A100" s="95" t="s">
        <v>869</v>
      </c>
      <c r="B100" s="96">
        <v>44865</v>
      </c>
      <c r="C100" s="96">
        <v>44802</v>
      </c>
      <c r="D100" s="95" t="s">
        <v>904</v>
      </c>
      <c r="E100" s="97">
        <v>-723318</v>
      </c>
      <c r="F100" s="95" t="s">
        <v>905</v>
      </c>
      <c r="G100" s="95" t="str">
        <f t="shared" si="13"/>
        <v>36414</v>
      </c>
      <c r="H100" s="95">
        <f t="shared" si="14"/>
        <v>36414</v>
      </c>
      <c r="I100" s="98">
        <f t="shared" si="15"/>
        <v>-723318</v>
      </c>
      <c r="J100" t="s">
        <v>1038</v>
      </c>
    </row>
    <row r="101" spans="1:10" x14ac:dyDescent="0.25">
      <c r="A101" s="95" t="s">
        <v>869</v>
      </c>
      <c r="B101" s="96">
        <v>44865</v>
      </c>
      <c r="C101" s="96">
        <v>44849</v>
      </c>
      <c r="D101" s="95" t="s">
        <v>998</v>
      </c>
      <c r="E101" s="97">
        <v>-772958</v>
      </c>
      <c r="F101" s="95" t="s">
        <v>999</v>
      </c>
      <c r="G101" s="95" t="str">
        <f t="shared" si="13"/>
        <v>47744</v>
      </c>
      <c r="H101" s="95">
        <f t="shared" si="14"/>
        <v>47744</v>
      </c>
      <c r="I101" s="98">
        <f t="shared" si="15"/>
        <v>-772958</v>
      </c>
      <c r="J101" t="s">
        <v>1038</v>
      </c>
    </row>
    <row r="102" spans="1:10" x14ac:dyDescent="0.25">
      <c r="A102" s="95" t="s">
        <v>869</v>
      </c>
      <c r="B102" s="96">
        <v>44865</v>
      </c>
      <c r="C102" s="96">
        <v>44859</v>
      </c>
      <c r="D102" s="95" t="s">
        <v>1030</v>
      </c>
      <c r="E102" s="97">
        <v>-1444635</v>
      </c>
      <c r="F102" s="95" t="s">
        <v>1031</v>
      </c>
      <c r="G102" s="95" t="str">
        <f t="shared" si="13"/>
        <v>48812</v>
      </c>
      <c r="H102" s="95">
        <f t="shared" si="14"/>
        <v>48812</v>
      </c>
      <c r="I102" s="98">
        <f t="shared" si="15"/>
        <v>-1444635</v>
      </c>
      <c r="J102" t="s">
        <v>1038</v>
      </c>
    </row>
  </sheetData>
  <autoFilter ref="A1:I102" xr:uid="{15CC9A0A-F329-432E-8259-AB5A7C839EB0}">
    <sortState xmlns:xlrd2="http://schemas.microsoft.com/office/spreadsheetml/2017/richdata2" ref="A18:I90">
      <sortCondition sortBy="cellColor" ref="I1:I94" dxfId="6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A21EE-DCBC-49F3-9845-E0B7B691D1DB}">
  <dimension ref="B3:I154"/>
  <sheetViews>
    <sheetView topLeftCell="A13" workbookViewId="0">
      <selection activeCell="F145" sqref="F145"/>
    </sheetView>
  </sheetViews>
  <sheetFormatPr defaultRowHeight="15" x14ac:dyDescent="0.25"/>
  <cols>
    <col min="1" max="1" width="4.5703125" customWidth="1"/>
    <col min="4" max="5" width="12.140625" customWidth="1"/>
    <col min="6" max="6" width="86.42578125" customWidth="1"/>
    <col min="7" max="7" width="10.7109375" customWidth="1"/>
    <col min="8" max="9" width="13.28515625" customWidth="1"/>
    <col min="12" max="12" width="13.140625" customWidth="1"/>
  </cols>
  <sheetData>
    <row r="3" spans="2:9" x14ac:dyDescent="0.25">
      <c r="H3" s="66">
        <f>+SUBTOTAL(9,H7:H154)</f>
        <v>28318804</v>
      </c>
      <c r="I3" s="66">
        <f>+SUBTOTAL(9,I7:I154)</f>
        <v>190654519</v>
      </c>
    </row>
    <row r="4" spans="2:9" x14ac:dyDescent="0.25">
      <c r="B4" s="121" t="s">
        <v>6</v>
      </c>
      <c r="C4" s="121"/>
      <c r="D4" s="121"/>
      <c r="E4" s="20"/>
      <c r="F4" s="122" t="s">
        <v>7</v>
      </c>
      <c r="G4" s="121" t="s">
        <v>8</v>
      </c>
      <c r="H4" s="123" t="s">
        <v>9</v>
      </c>
      <c r="I4" s="125" t="s">
        <v>10</v>
      </c>
    </row>
    <row r="5" spans="2:9" x14ac:dyDescent="0.25">
      <c r="B5" s="20" t="s">
        <v>11</v>
      </c>
      <c r="C5" s="126" t="s">
        <v>12</v>
      </c>
      <c r="D5" s="127"/>
      <c r="E5" s="31"/>
      <c r="F5" s="122"/>
      <c r="G5" s="121"/>
      <c r="H5" s="124"/>
      <c r="I5" s="125"/>
    </row>
    <row r="6" spans="2:9" x14ac:dyDescent="0.25">
      <c r="B6" s="24"/>
      <c r="C6" s="25"/>
      <c r="D6" s="26"/>
      <c r="E6" s="26"/>
      <c r="F6" s="40"/>
      <c r="G6" s="24"/>
      <c r="H6" s="24"/>
      <c r="I6" s="27"/>
    </row>
    <row r="7" spans="2:9" ht="18" customHeight="1" x14ac:dyDescent="0.25">
      <c r="B7" s="8">
        <f>IF(K7&lt;&gt;"", K7, J7)</f>
        <v>0</v>
      </c>
      <c r="C7" s="21" t="s">
        <v>23</v>
      </c>
      <c r="D7" s="64">
        <v>7437</v>
      </c>
      <c r="E7" s="64">
        <f>+D7*1</f>
        <v>7437</v>
      </c>
      <c r="F7" s="43" t="s">
        <v>24</v>
      </c>
      <c r="G7" s="9">
        <v>2641786</v>
      </c>
      <c r="H7" s="9">
        <v>0</v>
      </c>
      <c r="I7" s="14">
        <v>2641786</v>
      </c>
    </row>
    <row r="8" spans="2:9" ht="18" customHeight="1" x14ac:dyDescent="0.25">
      <c r="B8" s="8">
        <f>IF(K8&lt;&gt;"", K8, J8)</f>
        <v>0</v>
      </c>
      <c r="C8" s="21" t="s">
        <v>23</v>
      </c>
      <c r="D8" s="64">
        <v>8127</v>
      </c>
      <c r="E8" s="64">
        <f>+D8*1</f>
        <v>8127</v>
      </c>
      <c r="F8" s="43" t="s">
        <v>24</v>
      </c>
      <c r="G8" s="9">
        <v>3522380</v>
      </c>
      <c r="H8" s="9">
        <v>0</v>
      </c>
      <c r="I8" s="14">
        <v>3522380</v>
      </c>
    </row>
    <row r="9" spans="2:9" ht="18" customHeight="1" x14ac:dyDescent="0.25">
      <c r="B9" s="8">
        <f>IF(K9&lt;&gt;"", K9, J9)</f>
        <v>0</v>
      </c>
      <c r="C9" s="21" t="s">
        <v>23</v>
      </c>
      <c r="D9" s="64">
        <v>8128</v>
      </c>
      <c r="E9" s="64">
        <f>+D9*1</f>
        <v>8128</v>
      </c>
      <c r="F9" s="43" t="s">
        <v>24</v>
      </c>
      <c r="G9" s="9">
        <v>3522381</v>
      </c>
      <c r="H9" s="9">
        <v>0</v>
      </c>
      <c r="I9" s="14">
        <v>3522381</v>
      </c>
    </row>
    <row r="10" spans="2:9" ht="18" customHeight="1" x14ac:dyDescent="0.25">
      <c r="B10" s="8">
        <f>IF(K10&lt;&gt;"", K10, J10)</f>
        <v>0</v>
      </c>
      <c r="C10" s="21" t="s">
        <v>23</v>
      </c>
      <c r="D10" s="64">
        <v>10979</v>
      </c>
      <c r="E10" s="64">
        <f>+D10*1</f>
        <v>10979</v>
      </c>
      <c r="F10" s="43" t="s">
        <v>24</v>
      </c>
      <c r="G10" s="9">
        <v>1989729</v>
      </c>
      <c r="H10" s="9">
        <v>0</v>
      </c>
      <c r="I10" s="14">
        <v>1989729</v>
      </c>
    </row>
    <row r="11" spans="2:9" ht="18" customHeight="1" x14ac:dyDescent="0.25">
      <c r="B11" s="8">
        <f>IF(K11&lt;&gt;"", K11, J11)</f>
        <v>0</v>
      </c>
      <c r="C11" s="21" t="s">
        <v>23</v>
      </c>
      <c r="D11" s="64">
        <v>11004</v>
      </c>
      <c r="E11" s="64">
        <f>+D11*1</f>
        <v>11004</v>
      </c>
      <c r="F11" s="43" t="s">
        <v>24</v>
      </c>
      <c r="G11" s="9">
        <v>1989729</v>
      </c>
      <c r="H11" s="9">
        <v>0</v>
      </c>
      <c r="I11" s="14">
        <v>1989729</v>
      </c>
    </row>
    <row r="12" spans="2:9" ht="18" customHeight="1" x14ac:dyDescent="0.25">
      <c r="B12" s="8">
        <f>IF(K12&lt;&gt;"", K12, J12)</f>
        <v>0</v>
      </c>
      <c r="C12" s="21" t="s">
        <v>23</v>
      </c>
      <c r="D12" s="64">
        <v>11006</v>
      </c>
      <c r="E12" s="64">
        <f>+D12*1</f>
        <v>11006</v>
      </c>
      <c r="F12" s="43" t="s">
        <v>24</v>
      </c>
      <c r="G12" s="9">
        <v>1989729</v>
      </c>
      <c r="H12" s="9">
        <v>0</v>
      </c>
      <c r="I12" s="14">
        <v>1989729</v>
      </c>
    </row>
    <row r="13" spans="2:9" ht="18" customHeight="1" x14ac:dyDescent="0.25">
      <c r="B13" s="8">
        <f>IF(K13&lt;&gt;"", K13, J13)</f>
        <v>0</v>
      </c>
      <c r="C13" s="21" t="s">
        <v>23</v>
      </c>
      <c r="D13" s="64">
        <v>11659</v>
      </c>
      <c r="E13" s="64">
        <f>+D13*1</f>
        <v>11659</v>
      </c>
      <c r="F13" s="43" t="s">
        <v>24</v>
      </c>
      <c r="G13" s="9">
        <v>7216560</v>
      </c>
      <c r="H13" s="9">
        <v>0</v>
      </c>
      <c r="I13" s="14">
        <v>7216560</v>
      </c>
    </row>
    <row r="14" spans="2:9" ht="18" customHeight="1" x14ac:dyDescent="0.25">
      <c r="B14" s="8">
        <f>IF(K14&lt;&gt;"", K14, J14)</f>
        <v>0</v>
      </c>
      <c r="C14" s="21" t="s">
        <v>23</v>
      </c>
      <c r="D14" s="64">
        <v>11949</v>
      </c>
      <c r="E14" s="64">
        <f>+D14*1</f>
        <v>11949</v>
      </c>
      <c r="F14" s="43" t="s">
        <v>24</v>
      </c>
      <c r="G14" s="9">
        <v>2633985</v>
      </c>
      <c r="H14" s="9">
        <v>0</v>
      </c>
      <c r="I14" s="14">
        <v>2633985</v>
      </c>
    </row>
    <row r="15" spans="2:9" ht="18" customHeight="1" x14ac:dyDescent="0.25">
      <c r="B15" s="8">
        <v>44693</v>
      </c>
      <c r="C15" s="21" t="s">
        <v>23</v>
      </c>
      <c r="D15" s="64">
        <v>12451</v>
      </c>
      <c r="E15" s="64">
        <f>+D15*1</f>
        <v>12451</v>
      </c>
      <c r="F15" s="43" t="s">
        <v>24</v>
      </c>
      <c r="G15" s="9">
        <v>1203865</v>
      </c>
      <c r="H15" s="9">
        <v>0</v>
      </c>
      <c r="I15" s="14">
        <v>1203865</v>
      </c>
    </row>
    <row r="16" spans="2:9" ht="18" customHeight="1" x14ac:dyDescent="0.25">
      <c r="B16" s="8">
        <f>IF(K16&lt;&gt;"", K16, J16)</f>
        <v>0</v>
      </c>
      <c r="C16" s="21" t="s">
        <v>23</v>
      </c>
      <c r="D16" s="64">
        <v>13110</v>
      </c>
      <c r="E16" s="64">
        <f>+D16*1</f>
        <v>13110</v>
      </c>
      <c r="F16" s="43" t="s">
        <v>24</v>
      </c>
      <c r="G16" s="9">
        <v>1323124</v>
      </c>
      <c r="H16" s="9">
        <v>0</v>
      </c>
      <c r="I16" s="14">
        <v>1323124</v>
      </c>
    </row>
    <row r="17" spans="2:9" ht="18" customHeight="1" x14ac:dyDescent="0.25">
      <c r="B17" s="8">
        <f>IF(K17&lt;&gt;"", K17, J17)</f>
        <v>0</v>
      </c>
      <c r="C17" s="21" t="s">
        <v>23</v>
      </c>
      <c r="D17" s="64">
        <v>13113</v>
      </c>
      <c r="E17" s="64">
        <f>+D17*1</f>
        <v>13113</v>
      </c>
      <c r="F17" s="43" t="s">
        <v>24</v>
      </c>
      <c r="G17" s="9">
        <v>2407730</v>
      </c>
      <c r="H17" s="9">
        <v>0</v>
      </c>
      <c r="I17" s="14">
        <v>2407730</v>
      </c>
    </row>
    <row r="18" spans="2:9" ht="18" customHeight="1" x14ac:dyDescent="0.25">
      <c r="B18" s="8">
        <f>IF(K18&lt;&gt;"", K18, J18)</f>
        <v>0</v>
      </c>
      <c r="C18" s="21" t="s">
        <v>23</v>
      </c>
      <c r="D18" s="64">
        <v>13130</v>
      </c>
      <c r="E18" s="64">
        <f>+D18*1</f>
        <v>13130</v>
      </c>
      <c r="F18" s="43" t="s">
        <v>24</v>
      </c>
      <c r="G18" s="9">
        <v>1203865</v>
      </c>
      <c r="H18" s="9">
        <v>0</v>
      </c>
      <c r="I18" s="14">
        <v>1203865</v>
      </c>
    </row>
    <row r="19" spans="2:9" ht="18" customHeight="1" x14ac:dyDescent="0.25">
      <c r="B19" s="8">
        <f>IF(K19&lt;&gt;"", K19, J19)</f>
        <v>0</v>
      </c>
      <c r="C19" s="21" t="s">
        <v>23</v>
      </c>
      <c r="D19" s="64">
        <v>13430</v>
      </c>
      <c r="E19" s="64">
        <f>+D19*1</f>
        <v>13430</v>
      </c>
      <c r="F19" s="43" t="s">
        <v>24</v>
      </c>
      <c r="G19" s="9">
        <v>876586</v>
      </c>
      <c r="H19" s="9">
        <v>0</v>
      </c>
      <c r="I19" s="14">
        <v>876586</v>
      </c>
    </row>
    <row r="20" spans="2:9" ht="18" customHeight="1" x14ac:dyDescent="0.25">
      <c r="B20" s="8">
        <f>IF(K20&lt;&gt;"", K20, J20)</f>
        <v>0</v>
      </c>
      <c r="C20" s="21" t="s">
        <v>23</v>
      </c>
      <c r="D20" s="64">
        <v>13695</v>
      </c>
      <c r="E20" s="64">
        <f>+D20*1</f>
        <v>13695</v>
      </c>
      <c r="F20" s="43" t="s">
        <v>24</v>
      </c>
      <c r="G20" s="9">
        <v>1323124</v>
      </c>
      <c r="H20" s="9">
        <v>0</v>
      </c>
      <c r="I20" s="14">
        <v>1323124</v>
      </c>
    </row>
    <row r="21" spans="2:9" ht="18" customHeight="1" x14ac:dyDescent="0.25">
      <c r="B21" s="8">
        <f>IF(K21&lt;&gt;"", K21, J21)</f>
        <v>0</v>
      </c>
      <c r="C21" s="21" t="s">
        <v>23</v>
      </c>
      <c r="D21" s="64">
        <v>13723</v>
      </c>
      <c r="E21" s="64">
        <f>+D21*1</f>
        <v>13723</v>
      </c>
      <c r="F21" s="43" t="s">
        <v>24</v>
      </c>
      <c r="G21" s="9">
        <v>1461305</v>
      </c>
      <c r="H21" s="9">
        <v>0</v>
      </c>
      <c r="I21" s="14">
        <v>1461305</v>
      </c>
    </row>
    <row r="22" spans="2:9" ht="18" customHeight="1" x14ac:dyDescent="0.25">
      <c r="B22" s="8">
        <f>IF(K22&lt;&gt;"", K22, J22)</f>
        <v>0</v>
      </c>
      <c r="C22" s="21" t="s">
        <v>23</v>
      </c>
      <c r="D22" s="64">
        <v>13724</v>
      </c>
      <c r="E22" s="64">
        <f>+D22*1</f>
        <v>13724</v>
      </c>
      <c r="F22" s="43" t="s">
        <v>24</v>
      </c>
      <c r="G22" s="9">
        <v>1838003</v>
      </c>
      <c r="H22" s="9">
        <v>0</v>
      </c>
      <c r="I22" s="14">
        <v>1838003</v>
      </c>
    </row>
    <row r="23" spans="2:9" ht="18" customHeight="1" x14ac:dyDescent="0.25">
      <c r="B23" s="8">
        <f>IF(K23&lt;&gt;"", K23, J23)</f>
        <v>0</v>
      </c>
      <c r="C23" s="21" t="s">
        <v>23</v>
      </c>
      <c r="D23" s="64">
        <v>13795</v>
      </c>
      <c r="E23" s="64">
        <f>+D23*1</f>
        <v>13795</v>
      </c>
      <c r="F23" s="43" t="s">
        <v>24</v>
      </c>
      <c r="G23" s="9">
        <v>2017456</v>
      </c>
      <c r="H23" s="9">
        <v>0</v>
      </c>
      <c r="I23" s="14">
        <v>2017456</v>
      </c>
    </row>
    <row r="24" spans="2:9" ht="18" customHeight="1" x14ac:dyDescent="0.25">
      <c r="B24" s="8">
        <f>IF(K24&lt;&gt;"", K24, J24)</f>
        <v>0</v>
      </c>
      <c r="C24" s="21" t="s">
        <v>23</v>
      </c>
      <c r="D24" s="64">
        <v>14119</v>
      </c>
      <c r="E24" s="64">
        <f>+D24*1</f>
        <v>14119</v>
      </c>
      <c r="F24" s="43" t="s">
        <v>24</v>
      </c>
      <c r="G24" s="9">
        <v>2295162</v>
      </c>
      <c r="H24" s="9">
        <v>0</v>
      </c>
      <c r="I24" s="14">
        <v>2295162</v>
      </c>
    </row>
    <row r="25" spans="2:9" ht="18" customHeight="1" x14ac:dyDescent="0.25">
      <c r="B25" s="8">
        <f>IF(K25&lt;&gt;"", K25, J25)</f>
        <v>0</v>
      </c>
      <c r="C25" s="21" t="s">
        <v>23</v>
      </c>
      <c r="D25" s="64">
        <v>14421</v>
      </c>
      <c r="E25" s="64">
        <f>+D25*1</f>
        <v>14421</v>
      </c>
      <c r="F25" s="43" t="s">
        <v>24</v>
      </c>
      <c r="G25" s="9">
        <v>1663994</v>
      </c>
      <c r="H25" s="9">
        <v>0</v>
      </c>
      <c r="I25" s="14">
        <v>1663994</v>
      </c>
    </row>
    <row r="26" spans="2:9" ht="18" customHeight="1" x14ac:dyDescent="0.25">
      <c r="B26" s="8">
        <f>IF(K26&lt;&gt;"", K26, J26)</f>
        <v>0</v>
      </c>
      <c r="C26" s="21" t="s">
        <v>23</v>
      </c>
      <c r="D26" s="64">
        <v>14752</v>
      </c>
      <c r="E26" s="64">
        <f>+D26*1</f>
        <v>14752</v>
      </c>
      <c r="F26" s="43" t="s">
        <v>24</v>
      </c>
      <c r="G26" s="9">
        <v>1203865</v>
      </c>
      <c r="H26" s="9">
        <v>0</v>
      </c>
      <c r="I26" s="14">
        <v>1203865</v>
      </c>
    </row>
    <row r="27" spans="2:9" ht="18" customHeight="1" x14ac:dyDescent="0.25">
      <c r="B27" s="8">
        <f>IF(K27&lt;&gt;"", K27, J27)</f>
        <v>0</v>
      </c>
      <c r="C27" s="21" t="s">
        <v>23</v>
      </c>
      <c r="D27" s="64">
        <v>14779</v>
      </c>
      <c r="E27" s="64">
        <f>+D27*1</f>
        <v>14779</v>
      </c>
      <c r="F27" s="43" t="s">
        <v>24</v>
      </c>
      <c r="G27" s="9">
        <v>2627975</v>
      </c>
      <c r="H27" s="9">
        <v>0</v>
      </c>
      <c r="I27" s="14">
        <v>2627975</v>
      </c>
    </row>
    <row r="28" spans="2:9" ht="18" customHeight="1" x14ac:dyDescent="0.25">
      <c r="B28" s="8">
        <f>IF(K28&lt;&gt;"", K28, J28)</f>
        <v>0</v>
      </c>
      <c r="C28" s="21" t="s">
        <v>23</v>
      </c>
      <c r="D28" s="64">
        <v>15157</v>
      </c>
      <c r="E28" s="64">
        <f>+D28*1</f>
        <v>15157</v>
      </c>
      <c r="F28" s="43" t="s">
        <v>24</v>
      </c>
      <c r="G28" s="9">
        <v>939617</v>
      </c>
      <c r="H28" s="9">
        <v>0</v>
      </c>
      <c r="I28" s="14">
        <v>939617</v>
      </c>
    </row>
    <row r="29" spans="2:9" ht="18" customHeight="1" x14ac:dyDescent="0.25">
      <c r="B29" s="8">
        <f>IF(K29&lt;&gt;"", K29, J29)</f>
        <v>0</v>
      </c>
      <c r="C29" s="21" t="s">
        <v>23</v>
      </c>
      <c r="D29" s="64">
        <v>15171</v>
      </c>
      <c r="E29" s="64">
        <f>+D29*1</f>
        <v>15171</v>
      </c>
      <c r="F29" s="43" t="s">
        <v>24</v>
      </c>
      <c r="G29" s="9">
        <v>2446097</v>
      </c>
      <c r="H29" s="9">
        <v>0</v>
      </c>
      <c r="I29" s="14">
        <v>2446097</v>
      </c>
    </row>
    <row r="30" spans="2:9" ht="18" customHeight="1" x14ac:dyDescent="0.25">
      <c r="B30" s="8">
        <f>IF(K30&lt;&gt;"", K30, J30)</f>
        <v>0</v>
      </c>
      <c r="C30" s="21" t="s">
        <v>23</v>
      </c>
      <c r="D30" s="46" t="s">
        <v>25</v>
      </c>
      <c r="E30" s="64">
        <f>+D30*1</f>
        <v>19033</v>
      </c>
      <c r="F30" s="43" t="s">
        <v>26</v>
      </c>
      <c r="G30" s="9">
        <v>2852636</v>
      </c>
      <c r="H30" s="9">
        <v>0</v>
      </c>
      <c r="I30" s="14">
        <v>2852636</v>
      </c>
    </row>
    <row r="31" spans="2:9" ht="18" customHeight="1" x14ac:dyDescent="0.25">
      <c r="B31" s="8">
        <f>IF(K31&lt;&gt;"", K31, J31)</f>
        <v>0</v>
      </c>
      <c r="C31" s="21" t="s">
        <v>23</v>
      </c>
      <c r="D31" s="46" t="s">
        <v>29</v>
      </c>
      <c r="E31" s="64">
        <f>+D31*1</f>
        <v>22090</v>
      </c>
      <c r="F31" s="43" t="s">
        <v>26</v>
      </c>
      <c r="G31" s="9">
        <v>805707</v>
      </c>
      <c r="H31" s="9">
        <v>0</v>
      </c>
      <c r="I31" s="14">
        <v>805707</v>
      </c>
    </row>
    <row r="32" spans="2:9" ht="18" customHeight="1" x14ac:dyDescent="0.25">
      <c r="B32" s="8">
        <f>IF(K32&lt;&gt;"", K32, J32)</f>
        <v>0</v>
      </c>
      <c r="C32" s="21" t="s">
        <v>23</v>
      </c>
      <c r="D32" s="46" t="s">
        <v>32</v>
      </c>
      <c r="E32" s="64">
        <f>+D32*1</f>
        <v>22093</v>
      </c>
      <c r="F32" s="43" t="s">
        <v>26</v>
      </c>
      <c r="G32" s="9">
        <v>1439845</v>
      </c>
      <c r="H32" s="9">
        <v>0</v>
      </c>
      <c r="I32" s="14">
        <v>1439845</v>
      </c>
    </row>
    <row r="33" spans="2:9" ht="18" customHeight="1" x14ac:dyDescent="0.25">
      <c r="B33" s="8">
        <f>IF(K33&lt;&gt;"", K33, J33)</f>
        <v>0</v>
      </c>
      <c r="C33" s="21" t="s">
        <v>23</v>
      </c>
      <c r="D33" s="46" t="s">
        <v>35</v>
      </c>
      <c r="E33" s="64">
        <f>+D33*1</f>
        <v>22094</v>
      </c>
      <c r="F33" s="43" t="s">
        <v>26</v>
      </c>
      <c r="G33" s="9">
        <v>569727</v>
      </c>
      <c r="H33" s="9">
        <v>0</v>
      </c>
      <c r="I33" s="14">
        <v>569727</v>
      </c>
    </row>
    <row r="34" spans="2:9" ht="18" customHeight="1" x14ac:dyDescent="0.25">
      <c r="B34" s="8">
        <f>IF(K34&lt;&gt;"", K34, J34)</f>
        <v>0</v>
      </c>
      <c r="C34" s="21" t="s">
        <v>23</v>
      </c>
      <c r="D34" s="46" t="s">
        <v>38</v>
      </c>
      <c r="E34" s="64">
        <f>+D34*1</f>
        <v>22096</v>
      </c>
      <c r="F34" s="43" t="s">
        <v>26</v>
      </c>
      <c r="G34" s="9">
        <v>2150291</v>
      </c>
      <c r="H34" s="9">
        <v>1737197</v>
      </c>
      <c r="I34" s="14">
        <f>+G34</f>
        <v>2150291</v>
      </c>
    </row>
    <row r="35" spans="2:9" ht="18" customHeight="1" x14ac:dyDescent="0.25">
      <c r="B35" s="8">
        <f>IF(K35&lt;&gt;"", K35, J35)</f>
        <v>0</v>
      </c>
      <c r="C35" s="21" t="s">
        <v>41</v>
      </c>
      <c r="D35" s="46" t="s">
        <v>42</v>
      </c>
      <c r="E35" s="46" t="s">
        <v>805</v>
      </c>
      <c r="F35" s="43" t="s">
        <v>43</v>
      </c>
      <c r="G35" s="9"/>
      <c r="H35" s="67">
        <v>1737197</v>
      </c>
      <c r="I35" s="154">
        <f>-H35</f>
        <v>-1737197</v>
      </c>
    </row>
    <row r="36" spans="2:9" ht="18" customHeight="1" x14ac:dyDescent="0.25">
      <c r="B36" s="8">
        <f>IF(K36&lt;&gt;"", K36, J36)</f>
        <v>0</v>
      </c>
      <c r="C36" s="21" t="s">
        <v>23</v>
      </c>
      <c r="D36" s="46" t="s">
        <v>44</v>
      </c>
      <c r="E36" s="64">
        <f>+D36*1</f>
        <v>22106</v>
      </c>
      <c r="F36" s="43" t="s">
        <v>26</v>
      </c>
      <c r="G36" s="9">
        <v>3365712</v>
      </c>
      <c r="H36" s="9">
        <v>1545683</v>
      </c>
      <c r="I36" s="14">
        <f>+G36</f>
        <v>3365712</v>
      </c>
    </row>
    <row r="37" spans="2:9" ht="18" customHeight="1" x14ac:dyDescent="0.25">
      <c r="B37" s="8">
        <f>IF(K37&lt;&gt;"", K37, J37)</f>
        <v>0</v>
      </c>
      <c r="C37" s="21" t="s">
        <v>41</v>
      </c>
      <c r="D37" s="46" t="s">
        <v>47</v>
      </c>
      <c r="E37" s="46" t="s">
        <v>1054</v>
      </c>
      <c r="F37" s="43" t="s">
        <v>48</v>
      </c>
      <c r="G37" s="9"/>
      <c r="H37" s="9">
        <v>1545683</v>
      </c>
      <c r="I37" s="14">
        <f>-H37</f>
        <v>-1545683</v>
      </c>
    </row>
    <row r="38" spans="2:9" ht="18" customHeight="1" x14ac:dyDescent="0.25">
      <c r="B38" s="8">
        <f>IF(K38&lt;&gt;"", K38, J38)</f>
        <v>0</v>
      </c>
      <c r="C38" s="21" t="s">
        <v>23</v>
      </c>
      <c r="D38" s="46" t="s">
        <v>49</v>
      </c>
      <c r="E38" s="64">
        <f>+D38*1</f>
        <v>22387</v>
      </c>
      <c r="F38" s="43" t="s">
        <v>26</v>
      </c>
      <c r="G38" s="9">
        <v>946426</v>
      </c>
      <c r="H38" s="9">
        <v>0</v>
      </c>
      <c r="I38" s="14">
        <f>+G38</f>
        <v>946426</v>
      </c>
    </row>
    <row r="39" spans="2:9" ht="18" customHeight="1" x14ac:dyDescent="0.25">
      <c r="B39" s="8">
        <f>IF(K39&lt;&gt;"", K39, J39)</f>
        <v>0</v>
      </c>
      <c r="C39" s="21" t="s">
        <v>23</v>
      </c>
      <c r="D39" s="46" t="s">
        <v>52</v>
      </c>
      <c r="E39" s="64">
        <f>+D39*1</f>
        <v>22394</v>
      </c>
      <c r="F39" s="43" t="s">
        <v>26</v>
      </c>
      <c r="G39" s="9">
        <v>1516153</v>
      </c>
      <c r="H39" s="9">
        <v>960338</v>
      </c>
      <c r="I39" s="14">
        <f>+G39</f>
        <v>1516153</v>
      </c>
    </row>
    <row r="40" spans="2:9" ht="18" customHeight="1" x14ac:dyDescent="0.25">
      <c r="B40" s="8">
        <f>IF(K40&lt;&gt;"", K40, J40)</f>
        <v>0</v>
      </c>
      <c r="C40" s="21" t="s">
        <v>41</v>
      </c>
      <c r="D40" s="46" t="s">
        <v>55</v>
      </c>
      <c r="E40" s="46" t="s">
        <v>806</v>
      </c>
      <c r="F40" s="43" t="s">
        <v>1049</v>
      </c>
      <c r="G40" s="9">
        <v>0</v>
      </c>
      <c r="H40" s="67">
        <v>960338</v>
      </c>
      <c r="I40" s="14">
        <f>-H40</f>
        <v>-960338</v>
      </c>
    </row>
    <row r="41" spans="2:9" ht="18" customHeight="1" x14ac:dyDescent="0.25">
      <c r="B41" s="8">
        <f>IF(K41&lt;&gt;"", K41, J41)</f>
        <v>0</v>
      </c>
      <c r="C41" s="21" t="s">
        <v>23</v>
      </c>
      <c r="D41" s="64">
        <v>15236</v>
      </c>
      <c r="E41" s="64">
        <f>+D41*1</f>
        <v>15236</v>
      </c>
      <c r="F41" s="43" t="s">
        <v>26</v>
      </c>
      <c r="G41" s="9">
        <v>3143427</v>
      </c>
      <c r="H41" s="9">
        <v>3143427</v>
      </c>
      <c r="I41" s="14">
        <f>+G41</f>
        <v>3143427</v>
      </c>
    </row>
    <row r="42" spans="2:9" ht="18" customHeight="1" x14ac:dyDescent="0.25">
      <c r="B42" s="8">
        <f>IF(K42&lt;&gt;"", K42, J42)</f>
        <v>0</v>
      </c>
      <c r="C42" s="21" t="s">
        <v>60</v>
      </c>
      <c r="D42" s="64" t="s">
        <v>61</v>
      </c>
      <c r="E42" s="64">
        <v>108</v>
      </c>
      <c r="F42" s="43" t="s">
        <v>62</v>
      </c>
      <c r="G42" s="9">
        <v>0</v>
      </c>
      <c r="H42" s="67">
        <v>805002</v>
      </c>
      <c r="I42" s="14">
        <f>-H42</f>
        <v>-805002</v>
      </c>
    </row>
    <row r="43" spans="2:9" ht="18" customHeight="1" x14ac:dyDescent="0.25">
      <c r="B43" s="8">
        <f>IF(K43&lt;&gt;"", K43, J43)</f>
        <v>0</v>
      </c>
      <c r="C43" s="21" t="s">
        <v>60</v>
      </c>
      <c r="D43" s="64" t="s">
        <v>63</v>
      </c>
      <c r="E43" s="64">
        <v>158</v>
      </c>
      <c r="F43" s="43" t="s">
        <v>64</v>
      </c>
      <c r="G43" s="9">
        <v>0</v>
      </c>
      <c r="H43" s="9">
        <v>2338425</v>
      </c>
      <c r="I43" s="14">
        <f>-H43</f>
        <v>-2338425</v>
      </c>
    </row>
    <row r="44" spans="2:9" ht="18" customHeight="1" x14ac:dyDescent="0.25">
      <c r="B44" s="8">
        <f>IF(K44&lt;&gt;"", K44, J44)</f>
        <v>0</v>
      </c>
      <c r="C44" s="21" t="s">
        <v>23</v>
      </c>
      <c r="D44" s="64">
        <v>16294</v>
      </c>
      <c r="E44" s="64">
        <f>+D44*1</f>
        <v>16294</v>
      </c>
      <c r="F44" s="43" t="s">
        <v>26</v>
      </c>
      <c r="G44" s="9">
        <v>1550156</v>
      </c>
      <c r="H44" s="9">
        <v>408234</v>
      </c>
      <c r="I44" s="14">
        <f>+G44</f>
        <v>1550156</v>
      </c>
    </row>
    <row r="45" spans="2:9" ht="18" customHeight="1" x14ac:dyDescent="0.25">
      <c r="B45" s="8">
        <f>IF(K45&lt;&gt;"", K45, J45)</f>
        <v>0</v>
      </c>
      <c r="C45" s="21" t="s">
        <v>60</v>
      </c>
      <c r="D45" s="64" t="s">
        <v>63</v>
      </c>
      <c r="E45" s="64">
        <v>158</v>
      </c>
      <c r="F45" s="43" t="s">
        <v>64</v>
      </c>
      <c r="G45" s="9">
        <v>0</v>
      </c>
      <c r="H45" s="9">
        <v>408234</v>
      </c>
      <c r="I45" s="14">
        <f>-H45</f>
        <v>-408234</v>
      </c>
    </row>
    <row r="46" spans="2:9" ht="18" customHeight="1" x14ac:dyDescent="0.25">
      <c r="B46" s="8">
        <f>IF(K46&lt;&gt;"", K46, J46)</f>
        <v>0</v>
      </c>
      <c r="C46" s="21" t="s">
        <v>23</v>
      </c>
      <c r="D46" s="64">
        <v>16301</v>
      </c>
      <c r="E46" s="64">
        <f>+D46*1</f>
        <v>16301</v>
      </c>
      <c r="F46" s="43" t="s">
        <v>26</v>
      </c>
      <c r="G46" s="9">
        <v>945225</v>
      </c>
      <c r="H46" s="9">
        <v>0</v>
      </c>
      <c r="I46" s="14">
        <f>+G46</f>
        <v>945225</v>
      </c>
    </row>
    <row r="47" spans="2:9" ht="18" customHeight="1" x14ac:dyDescent="0.25">
      <c r="B47" s="8">
        <f>IF(K47&lt;&gt;"", K47, J47)</f>
        <v>0</v>
      </c>
      <c r="C47" s="21" t="s">
        <v>23</v>
      </c>
      <c r="D47" s="64">
        <v>16555</v>
      </c>
      <c r="E47" s="64">
        <f>+D47*1</f>
        <v>16555</v>
      </c>
      <c r="F47" s="43" t="s">
        <v>26</v>
      </c>
      <c r="G47" s="9">
        <v>1439845</v>
      </c>
      <c r="H47" s="9">
        <v>0</v>
      </c>
      <c r="I47" s="14">
        <f>+G47</f>
        <v>1439845</v>
      </c>
    </row>
    <row r="48" spans="2:9" ht="18" customHeight="1" x14ac:dyDescent="0.25">
      <c r="B48" s="8">
        <f>IF(K48&lt;&gt;"", K48, J48)</f>
        <v>0</v>
      </c>
      <c r="C48" s="21" t="s">
        <v>23</v>
      </c>
      <c r="D48" s="64">
        <v>16967</v>
      </c>
      <c r="E48" s="64">
        <f>+D48*1</f>
        <v>16967</v>
      </c>
      <c r="F48" s="43" t="s">
        <v>26</v>
      </c>
      <c r="G48" s="9">
        <v>1323124</v>
      </c>
      <c r="H48" s="9">
        <v>0</v>
      </c>
      <c r="I48" s="14">
        <f>+G48</f>
        <v>1323124</v>
      </c>
    </row>
    <row r="49" spans="2:9" ht="18" customHeight="1" x14ac:dyDescent="0.25">
      <c r="B49" s="8">
        <f>IF(K49&lt;&gt;"", K49, J49)</f>
        <v>0</v>
      </c>
      <c r="C49" s="21" t="s">
        <v>23</v>
      </c>
      <c r="D49" s="64">
        <v>17594</v>
      </c>
      <c r="E49" s="64">
        <f>+D49*1</f>
        <v>17594</v>
      </c>
      <c r="F49" s="43" t="s">
        <v>26</v>
      </c>
      <c r="G49" s="9">
        <v>1752133</v>
      </c>
      <c r="H49" s="9">
        <v>0</v>
      </c>
      <c r="I49" s="14">
        <f>+G49</f>
        <v>1752133</v>
      </c>
    </row>
    <row r="50" spans="2:9" ht="18" customHeight="1" x14ac:dyDescent="0.25">
      <c r="B50" s="8">
        <f>IF(K50&lt;&gt;"", K50, J50)</f>
        <v>0</v>
      </c>
      <c r="C50" s="21" t="s">
        <v>23</v>
      </c>
      <c r="D50" s="64">
        <v>17622</v>
      </c>
      <c r="E50" s="64">
        <f>+D50*1</f>
        <v>17622</v>
      </c>
      <c r="F50" s="43" t="s">
        <v>26</v>
      </c>
      <c r="G50" s="9">
        <v>235980</v>
      </c>
      <c r="H50" s="9">
        <v>0</v>
      </c>
      <c r="I50" s="14">
        <f>+G50</f>
        <v>235980</v>
      </c>
    </row>
    <row r="51" spans="2:9" ht="18" customHeight="1" x14ac:dyDescent="0.25">
      <c r="B51" s="8">
        <f>IF(K51&lt;&gt;"", K51, J51)</f>
        <v>0</v>
      </c>
      <c r="C51" s="21" t="s">
        <v>23</v>
      </c>
      <c r="D51" s="64">
        <v>17646</v>
      </c>
      <c r="E51" s="64">
        <f>+D51*1</f>
        <v>17646</v>
      </c>
      <c r="F51" s="43" t="s">
        <v>26</v>
      </c>
      <c r="G51" s="9">
        <v>1439845</v>
      </c>
      <c r="H51" s="9">
        <v>0</v>
      </c>
      <c r="I51" s="14">
        <f>+G51</f>
        <v>1439845</v>
      </c>
    </row>
    <row r="52" spans="2:9" ht="18" customHeight="1" x14ac:dyDescent="0.25">
      <c r="B52" s="8">
        <f>IF(K52&lt;&gt;"", K52, J52)</f>
        <v>0</v>
      </c>
      <c r="C52" s="21" t="s">
        <v>23</v>
      </c>
      <c r="D52" s="64">
        <v>17648</v>
      </c>
      <c r="E52" s="64">
        <f>+D52*1</f>
        <v>17648</v>
      </c>
      <c r="F52" s="43" t="s">
        <v>26</v>
      </c>
      <c r="G52" s="9">
        <v>805707</v>
      </c>
      <c r="H52" s="9">
        <v>0</v>
      </c>
      <c r="I52" s="14">
        <f>+G52</f>
        <v>805707</v>
      </c>
    </row>
    <row r="53" spans="2:9" ht="18" customHeight="1" x14ac:dyDescent="0.25">
      <c r="B53" s="8">
        <f>IF(K53&lt;&gt;"", K53, J53)</f>
        <v>0</v>
      </c>
      <c r="C53" s="21" t="s">
        <v>23</v>
      </c>
      <c r="D53" s="64">
        <v>17653</v>
      </c>
      <c r="E53" s="64">
        <f>+D53*1</f>
        <v>17653</v>
      </c>
      <c r="F53" s="43" t="s">
        <v>26</v>
      </c>
      <c r="G53" s="9">
        <v>569727</v>
      </c>
      <c r="H53" s="9">
        <v>0</v>
      </c>
      <c r="I53" s="14">
        <f>+G53</f>
        <v>569727</v>
      </c>
    </row>
    <row r="54" spans="2:9" ht="18" customHeight="1" x14ac:dyDescent="0.25">
      <c r="B54" s="8">
        <f>IF(K54&lt;&gt;"", K54, J54)</f>
        <v>0</v>
      </c>
      <c r="C54" s="21" t="s">
        <v>23</v>
      </c>
      <c r="D54" s="64">
        <v>17680</v>
      </c>
      <c r="E54" s="64">
        <f>+D54*1</f>
        <v>17680</v>
      </c>
      <c r="F54" s="43" t="s">
        <v>26</v>
      </c>
      <c r="G54" s="9">
        <v>1203865</v>
      </c>
      <c r="H54" s="9">
        <v>0</v>
      </c>
      <c r="I54" s="14">
        <f>+G54</f>
        <v>1203865</v>
      </c>
    </row>
    <row r="55" spans="2:9" ht="18" customHeight="1" x14ac:dyDescent="0.25">
      <c r="B55" s="8">
        <f>IF(K55&lt;&gt;"", K55, J55)</f>
        <v>0</v>
      </c>
      <c r="C55" s="21" t="s">
        <v>23</v>
      </c>
      <c r="D55" s="64">
        <v>17714</v>
      </c>
      <c r="E55" s="64">
        <f>+D55*1</f>
        <v>17714</v>
      </c>
      <c r="F55" s="43" t="s">
        <v>26</v>
      </c>
      <c r="G55" s="9">
        <v>569727</v>
      </c>
      <c r="H55" s="9">
        <v>0</v>
      </c>
      <c r="I55" s="14">
        <f>+G55</f>
        <v>569727</v>
      </c>
    </row>
    <row r="56" spans="2:9" ht="18" customHeight="1" x14ac:dyDescent="0.25">
      <c r="B56" s="8">
        <f>IF(K56&lt;&gt;"", K56, J56)</f>
        <v>0</v>
      </c>
      <c r="C56" s="21" t="s">
        <v>23</v>
      </c>
      <c r="D56" s="64">
        <v>18113</v>
      </c>
      <c r="E56" s="64">
        <f>+D56*1</f>
        <v>18113</v>
      </c>
      <c r="F56" s="43" t="s">
        <v>26</v>
      </c>
      <c r="G56" s="9">
        <v>1439845</v>
      </c>
      <c r="H56" s="9">
        <v>0</v>
      </c>
      <c r="I56" s="14">
        <f>+G56</f>
        <v>1439845</v>
      </c>
    </row>
    <row r="57" spans="2:9" ht="18" customHeight="1" x14ac:dyDescent="0.25">
      <c r="B57" s="8">
        <f>IF(K57&lt;&gt;"", K57, J57)</f>
        <v>0</v>
      </c>
      <c r="C57" s="21" t="s">
        <v>23</v>
      </c>
      <c r="D57" s="64">
        <v>18135</v>
      </c>
      <c r="E57" s="64">
        <f>+D57*1</f>
        <v>18135</v>
      </c>
      <c r="F57" s="43" t="s">
        <v>26</v>
      </c>
      <c r="G57" s="9">
        <v>1203865</v>
      </c>
      <c r="H57" s="9">
        <v>0</v>
      </c>
      <c r="I57" s="14">
        <f>+G57</f>
        <v>1203865</v>
      </c>
    </row>
    <row r="58" spans="2:9" ht="18" customHeight="1" x14ac:dyDescent="0.25">
      <c r="B58" s="8">
        <f>IF(K58&lt;&gt;"", K58, J58)</f>
        <v>0</v>
      </c>
      <c r="C58" s="21" t="s">
        <v>23</v>
      </c>
      <c r="D58" s="64">
        <v>18163</v>
      </c>
      <c r="E58" s="64">
        <f>+D58*1</f>
        <v>18163</v>
      </c>
      <c r="F58" s="43" t="s">
        <v>26</v>
      </c>
      <c r="G58" s="9">
        <v>569727</v>
      </c>
      <c r="H58" s="9">
        <v>0</v>
      </c>
      <c r="I58" s="14">
        <f>+G58</f>
        <v>569727</v>
      </c>
    </row>
    <row r="59" spans="2:9" ht="18" customHeight="1" x14ac:dyDescent="0.25">
      <c r="B59" s="8">
        <f>IF(K59&lt;&gt;"", K59, J59)</f>
        <v>0</v>
      </c>
      <c r="C59" s="21" t="s">
        <v>23</v>
      </c>
      <c r="D59" s="64">
        <v>18330</v>
      </c>
      <c r="E59" s="64">
        <f>+D59*1</f>
        <v>18330</v>
      </c>
      <c r="F59" s="43" t="s">
        <v>26</v>
      </c>
      <c r="G59" s="9">
        <v>1139454</v>
      </c>
      <c r="H59" s="9">
        <v>0</v>
      </c>
      <c r="I59" s="14">
        <f>+G59</f>
        <v>1139454</v>
      </c>
    </row>
    <row r="60" spans="2:9" ht="18" customHeight="1" x14ac:dyDescent="0.25">
      <c r="B60" s="8">
        <f>IF(K60&lt;&gt;"", K60, J60)</f>
        <v>0</v>
      </c>
      <c r="C60" s="21" t="s">
        <v>23</v>
      </c>
      <c r="D60" s="64">
        <v>18673</v>
      </c>
      <c r="E60" s="64">
        <f>+D60*1</f>
        <v>18673</v>
      </c>
      <c r="F60" s="43" t="s">
        <v>26</v>
      </c>
      <c r="G60" s="9">
        <v>1709181</v>
      </c>
      <c r="H60" s="9">
        <v>0</v>
      </c>
      <c r="I60" s="14">
        <f>+G60</f>
        <v>1709181</v>
      </c>
    </row>
    <row r="61" spans="2:9" ht="18" customHeight="1" x14ac:dyDescent="0.25">
      <c r="B61" s="8">
        <f>IF(K61&lt;&gt;"", K61, J61)</f>
        <v>0</v>
      </c>
      <c r="C61" s="21" t="s">
        <v>23</v>
      </c>
      <c r="D61" s="64">
        <v>18723</v>
      </c>
      <c r="E61" s="64">
        <f>+D61*1</f>
        <v>18723</v>
      </c>
      <c r="F61" s="43" t="s">
        <v>26</v>
      </c>
      <c r="G61" s="9">
        <v>1709181</v>
      </c>
      <c r="H61" s="9">
        <v>0</v>
      </c>
      <c r="I61" s="14">
        <f>+G61</f>
        <v>1709181</v>
      </c>
    </row>
    <row r="62" spans="2:9" ht="18" customHeight="1" x14ac:dyDescent="0.25">
      <c r="B62" s="8">
        <f>IF(K62&lt;&gt;"", K62, J62)</f>
        <v>0</v>
      </c>
      <c r="C62" s="21" t="s">
        <v>23</v>
      </c>
      <c r="D62" s="64">
        <v>18752</v>
      </c>
      <c r="E62" s="64">
        <f>+D62*1</f>
        <v>18752</v>
      </c>
      <c r="F62" s="43" t="s">
        <v>26</v>
      </c>
      <c r="G62" s="9">
        <v>257440</v>
      </c>
      <c r="H62" s="9">
        <v>0</v>
      </c>
      <c r="I62" s="14">
        <f>+G62</f>
        <v>257440</v>
      </c>
    </row>
    <row r="63" spans="2:9" ht="18" customHeight="1" x14ac:dyDescent="0.25">
      <c r="B63" s="8">
        <f>IF(K63&lt;&gt;"", K63, J63)</f>
        <v>0</v>
      </c>
      <c r="C63" s="21" t="s">
        <v>23</v>
      </c>
      <c r="D63" s="64">
        <v>19072</v>
      </c>
      <c r="E63" s="64">
        <f>+D63*1</f>
        <v>19072</v>
      </c>
      <c r="F63" s="43" t="s">
        <v>26</v>
      </c>
      <c r="G63" s="9">
        <v>1752133</v>
      </c>
      <c r="H63" s="9">
        <v>0</v>
      </c>
      <c r="I63" s="14">
        <f>+G63</f>
        <v>1752133</v>
      </c>
    </row>
    <row r="64" spans="2:9" ht="18" customHeight="1" x14ac:dyDescent="0.25">
      <c r="B64" s="8">
        <f>IF(K64&lt;&gt;"", K64, J64)</f>
        <v>0</v>
      </c>
      <c r="C64" s="21" t="s">
        <v>23</v>
      </c>
      <c r="D64" s="64">
        <v>20391</v>
      </c>
      <c r="E64" s="64">
        <f>+D64*1</f>
        <v>20391</v>
      </c>
      <c r="F64" s="43" t="s">
        <v>26</v>
      </c>
      <c r="G64" s="9">
        <v>569727</v>
      </c>
      <c r="H64" s="9">
        <v>0</v>
      </c>
      <c r="I64" s="14">
        <f>+G64</f>
        <v>569727</v>
      </c>
    </row>
    <row r="65" spans="2:9" ht="18" customHeight="1" x14ac:dyDescent="0.25">
      <c r="B65" s="8">
        <f>IF(K65&lt;&gt;"", K65, J65)</f>
        <v>0</v>
      </c>
      <c r="C65" s="21" t="s">
        <v>23</v>
      </c>
      <c r="D65" s="64">
        <v>20611</v>
      </c>
      <c r="E65" s="64">
        <f>+D65*1</f>
        <v>20611</v>
      </c>
      <c r="F65" s="43" t="s">
        <v>26</v>
      </c>
      <c r="G65" s="9">
        <v>2852636</v>
      </c>
      <c r="H65" s="9">
        <v>0</v>
      </c>
      <c r="I65" s="14">
        <f>+G65</f>
        <v>2852636</v>
      </c>
    </row>
    <row r="66" spans="2:9" ht="18" customHeight="1" x14ac:dyDescent="0.25">
      <c r="B66" s="8">
        <f>IF(K66&lt;&gt;"", K66, J66)</f>
        <v>0</v>
      </c>
      <c r="C66" s="21" t="s">
        <v>23</v>
      </c>
      <c r="D66" s="64">
        <v>21032</v>
      </c>
      <c r="E66" s="64">
        <f>+D66*1</f>
        <v>21032</v>
      </c>
      <c r="F66" s="43" t="s">
        <v>26</v>
      </c>
      <c r="G66" s="9">
        <v>1182406</v>
      </c>
      <c r="H66" s="9">
        <v>0</v>
      </c>
      <c r="I66" s="14">
        <f>+G66</f>
        <v>1182406</v>
      </c>
    </row>
    <row r="67" spans="2:9" ht="18" customHeight="1" x14ac:dyDescent="0.25">
      <c r="B67" s="8">
        <f>IF(K67&lt;&gt;"", K67, J67)</f>
        <v>0</v>
      </c>
      <c r="C67" s="21" t="s">
        <v>23</v>
      </c>
      <c r="D67" s="64">
        <v>21129</v>
      </c>
      <c r="E67" s="64">
        <f>+D67*1</f>
        <v>21129</v>
      </c>
      <c r="F67" s="43" t="s">
        <v>26</v>
      </c>
      <c r="G67" s="9">
        <v>1139454</v>
      </c>
      <c r="H67" s="9">
        <v>0</v>
      </c>
      <c r="I67" s="14">
        <f>+G67</f>
        <v>1139454</v>
      </c>
    </row>
    <row r="68" spans="2:9" ht="18" customHeight="1" x14ac:dyDescent="0.25">
      <c r="B68" s="8">
        <f>IF(K68&lt;&gt;"", K68, J68)</f>
        <v>0</v>
      </c>
      <c r="C68" s="21" t="s">
        <v>23</v>
      </c>
      <c r="D68" s="64">
        <v>21135</v>
      </c>
      <c r="E68" s="64">
        <f>+D68*1</f>
        <v>21135</v>
      </c>
      <c r="F68" s="43" t="s">
        <v>26</v>
      </c>
      <c r="G68" s="9">
        <v>570402</v>
      </c>
      <c r="H68" s="9">
        <v>0</v>
      </c>
      <c r="I68" s="14">
        <f>+G68</f>
        <v>570402</v>
      </c>
    </row>
    <row r="69" spans="2:9" ht="18" customHeight="1" x14ac:dyDescent="0.25">
      <c r="B69" s="8">
        <f>IF(K69&lt;&gt;"", K69, J69)</f>
        <v>0</v>
      </c>
      <c r="C69" s="21" t="s">
        <v>23</v>
      </c>
      <c r="D69" s="64">
        <v>21725</v>
      </c>
      <c r="E69" s="64">
        <f>+D69*1</f>
        <v>21725</v>
      </c>
      <c r="F69" s="43" t="s">
        <v>26</v>
      </c>
      <c r="G69" s="9">
        <v>1203865</v>
      </c>
      <c r="H69" s="9">
        <v>0</v>
      </c>
      <c r="I69" s="14">
        <f>+G69</f>
        <v>1203865</v>
      </c>
    </row>
    <row r="70" spans="2:9" ht="18" customHeight="1" x14ac:dyDescent="0.25">
      <c r="B70" s="44">
        <v>44739</v>
      </c>
      <c r="C70" s="45" t="s">
        <v>23</v>
      </c>
      <c r="D70" s="46" t="s">
        <v>118</v>
      </c>
      <c r="E70" s="64">
        <f>+D70*1</f>
        <v>20609</v>
      </c>
      <c r="F70" s="43" t="s">
        <v>26</v>
      </c>
      <c r="G70" s="9">
        <v>2852636</v>
      </c>
      <c r="H70" s="9">
        <v>0</v>
      </c>
      <c r="I70" s="14">
        <f>+G70</f>
        <v>2852636</v>
      </c>
    </row>
    <row r="71" spans="2:9" ht="18" customHeight="1" x14ac:dyDescent="0.25">
      <c r="B71" s="44">
        <v>44742</v>
      </c>
      <c r="C71" s="45" t="s">
        <v>23</v>
      </c>
      <c r="D71" s="46" t="s">
        <v>121</v>
      </c>
      <c r="E71" s="64">
        <f>+D71*1</f>
        <v>21547</v>
      </c>
      <c r="F71" s="43" t="s">
        <v>26</v>
      </c>
      <c r="G71" s="9">
        <v>1439845</v>
      </c>
      <c r="H71" s="9">
        <v>0</v>
      </c>
      <c r="I71" s="14">
        <f>+G71</f>
        <v>1439845</v>
      </c>
    </row>
    <row r="72" spans="2:9" ht="18" customHeight="1" x14ac:dyDescent="0.25">
      <c r="B72" s="44">
        <v>44750</v>
      </c>
      <c r="C72" s="45" t="s">
        <v>23</v>
      </c>
      <c r="D72" s="46" t="s">
        <v>124</v>
      </c>
      <c r="E72" s="64">
        <f>+D72*1</f>
        <v>23817</v>
      </c>
      <c r="F72" s="43" t="s">
        <v>26</v>
      </c>
      <c r="G72" s="9">
        <v>2407730</v>
      </c>
      <c r="H72" s="9">
        <v>882258</v>
      </c>
      <c r="I72" s="14">
        <f>+G72</f>
        <v>2407730</v>
      </c>
    </row>
    <row r="73" spans="2:9" ht="18" customHeight="1" x14ac:dyDescent="0.25">
      <c r="B73" s="44">
        <v>44770</v>
      </c>
      <c r="C73" s="45" t="s">
        <v>41</v>
      </c>
      <c r="D73" s="46" t="s">
        <v>127</v>
      </c>
      <c r="E73" s="46" t="s">
        <v>806</v>
      </c>
      <c r="F73" s="43" t="s">
        <v>128</v>
      </c>
      <c r="G73" s="9">
        <v>0</v>
      </c>
      <c r="H73" s="67">
        <v>882258</v>
      </c>
      <c r="I73" s="14">
        <f>-H73</f>
        <v>-882258</v>
      </c>
    </row>
    <row r="74" spans="2:9" ht="18" customHeight="1" x14ac:dyDescent="0.25">
      <c r="B74" s="44">
        <v>44750</v>
      </c>
      <c r="C74" s="45" t="s">
        <v>23</v>
      </c>
      <c r="D74" s="46" t="s">
        <v>129</v>
      </c>
      <c r="E74" s="64">
        <f>+D74*1</f>
        <v>23859</v>
      </c>
      <c r="F74" s="43" t="s">
        <v>26</v>
      </c>
      <c r="G74" s="9">
        <v>1375434</v>
      </c>
      <c r="H74" s="9">
        <v>979660</v>
      </c>
      <c r="I74" s="14">
        <f>+G74</f>
        <v>1375434</v>
      </c>
    </row>
    <row r="75" spans="2:9" ht="18" customHeight="1" x14ac:dyDescent="0.25">
      <c r="B75" s="44">
        <v>44773</v>
      </c>
      <c r="C75" s="45" t="s">
        <v>41</v>
      </c>
      <c r="D75" s="46" t="s">
        <v>132</v>
      </c>
      <c r="E75" s="46" t="s">
        <v>1055</v>
      </c>
      <c r="F75" s="43" t="s">
        <v>133</v>
      </c>
      <c r="G75" s="9">
        <v>0</v>
      </c>
      <c r="H75" s="9">
        <v>979660</v>
      </c>
      <c r="I75" s="14">
        <f>-H75</f>
        <v>-979660</v>
      </c>
    </row>
    <row r="76" spans="2:9" ht="18" customHeight="1" x14ac:dyDescent="0.25">
      <c r="B76" s="44">
        <v>44750</v>
      </c>
      <c r="C76" s="45" t="s">
        <v>23</v>
      </c>
      <c r="D76" s="46" t="s">
        <v>134</v>
      </c>
      <c r="E76" s="64">
        <f>+D76*1</f>
        <v>23860</v>
      </c>
      <c r="F76" s="43" t="s">
        <v>26</v>
      </c>
      <c r="G76" s="9">
        <v>1139454</v>
      </c>
      <c r="H76" s="9">
        <v>0</v>
      </c>
      <c r="I76" s="14">
        <f>+G76</f>
        <v>1139454</v>
      </c>
    </row>
    <row r="77" spans="2:9" ht="18" customHeight="1" x14ac:dyDescent="0.25">
      <c r="B77" s="44">
        <v>44750</v>
      </c>
      <c r="C77" s="45" t="s">
        <v>23</v>
      </c>
      <c r="D77" s="46" t="s">
        <v>137</v>
      </c>
      <c r="E77" s="64">
        <f>+D77*1</f>
        <v>23965</v>
      </c>
      <c r="F77" s="43" t="s">
        <v>26</v>
      </c>
      <c r="G77" s="9">
        <v>1203865</v>
      </c>
      <c r="H77" s="9">
        <v>0</v>
      </c>
      <c r="I77" s="14">
        <f>+G77</f>
        <v>1203865</v>
      </c>
    </row>
    <row r="78" spans="2:9" ht="18" customHeight="1" x14ac:dyDescent="0.25">
      <c r="B78" s="44">
        <v>44750</v>
      </c>
      <c r="C78" s="45" t="s">
        <v>23</v>
      </c>
      <c r="D78" s="46" t="s">
        <v>140</v>
      </c>
      <c r="E78" s="64">
        <f>+D78*1</f>
        <v>23967</v>
      </c>
      <c r="F78" s="43" t="s">
        <v>26</v>
      </c>
      <c r="G78" s="9">
        <v>376699</v>
      </c>
      <c r="H78" s="9">
        <v>0</v>
      </c>
      <c r="I78" s="14">
        <f>+G78</f>
        <v>376699</v>
      </c>
    </row>
    <row r="79" spans="2:9" ht="18" customHeight="1" x14ac:dyDescent="0.25">
      <c r="B79" s="44">
        <v>44750</v>
      </c>
      <c r="C79" s="45" t="s">
        <v>23</v>
      </c>
      <c r="D79" s="46" t="s">
        <v>143</v>
      </c>
      <c r="E79" s="64">
        <f>+D79*1</f>
        <v>23968</v>
      </c>
      <c r="F79" s="43" t="s">
        <v>26</v>
      </c>
      <c r="G79" s="9">
        <v>2879690</v>
      </c>
      <c r="H79" s="9">
        <v>0</v>
      </c>
      <c r="I79" s="14">
        <f>+G79</f>
        <v>2879690</v>
      </c>
    </row>
    <row r="80" spans="2:9" ht="18" customHeight="1" x14ac:dyDescent="0.25">
      <c r="B80" s="44">
        <v>44751</v>
      </c>
      <c r="C80" s="45" t="s">
        <v>23</v>
      </c>
      <c r="D80" s="46" t="s">
        <v>146</v>
      </c>
      <c r="E80" s="64">
        <f>+D80*1</f>
        <v>24222</v>
      </c>
      <c r="F80" s="43" t="s">
        <v>147</v>
      </c>
      <c r="G80" s="9">
        <v>1410296</v>
      </c>
      <c r="H80" s="9">
        <v>0</v>
      </c>
      <c r="I80" s="14">
        <f>+G80</f>
        <v>1410296</v>
      </c>
    </row>
    <row r="81" spans="2:9" ht="18" customHeight="1" x14ac:dyDescent="0.25">
      <c r="B81" s="44">
        <v>44755</v>
      </c>
      <c r="C81" s="45" t="s">
        <v>23</v>
      </c>
      <c r="D81" s="46" t="s">
        <v>150</v>
      </c>
      <c r="E81" s="64">
        <f>+D81*1</f>
        <v>24378</v>
      </c>
      <c r="F81" s="43" t="s">
        <v>147</v>
      </c>
      <c r="G81" s="9">
        <v>1382872</v>
      </c>
      <c r="H81" s="9">
        <v>0</v>
      </c>
      <c r="I81" s="14">
        <f>+G81</f>
        <v>1382872</v>
      </c>
    </row>
    <row r="82" spans="2:9" ht="18" customHeight="1" x14ac:dyDescent="0.25">
      <c r="B82" s="44">
        <v>44755</v>
      </c>
      <c r="C82" s="45" t="s">
        <v>23</v>
      </c>
      <c r="D82" s="46" t="s">
        <v>153</v>
      </c>
      <c r="E82" s="64">
        <f>+D82*1</f>
        <v>24400</v>
      </c>
      <c r="F82" s="43" t="s">
        <v>147</v>
      </c>
      <c r="G82" s="9">
        <v>1263504</v>
      </c>
      <c r="H82" s="9">
        <v>0</v>
      </c>
      <c r="I82" s="14">
        <f>+G82</f>
        <v>1263504</v>
      </c>
    </row>
    <row r="83" spans="2:9" ht="18" customHeight="1" x14ac:dyDescent="0.25">
      <c r="B83" s="44">
        <v>44757</v>
      </c>
      <c r="C83" s="45" t="s">
        <v>23</v>
      </c>
      <c r="D83" s="46" t="s">
        <v>156</v>
      </c>
      <c r="E83" s="64">
        <f>+D83*1</f>
        <v>25834</v>
      </c>
      <c r="F83" s="43" t="s">
        <v>147</v>
      </c>
      <c r="G83" s="9">
        <v>1382869</v>
      </c>
      <c r="H83" s="9">
        <v>0</v>
      </c>
      <c r="I83" s="14">
        <f>+G83</f>
        <v>1382869</v>
      </c>
    </row>
    <row r="84" spans="2:9" ht="18" customHeight="1" x14ac:dyDescent="0.25">
      <c r="B84" s="44">
        <v>44757</v>
      </c>
      <c r="C84" s="45" t="s">
        <v>23</v>
      </c>
      <c r="D84" s="46" t="s">
        <v>159</v>
      </c>
      <c r="E84" s="64">
        <f>+D84*1</f>
        <v>25835</v>
      </c>
      <c r="F84" s="43" t="s">
        <v>147</v>
      </c>
      <c r="G84" s="9">
        <v>1130103</v>
      </c>
      <c r="H84" s="9">
        <v>0</v>
      </c>
      <c r="I84" s="14">
        <f>+G84</f>
        <v>1130103</v>
      </c>
    </row>
    <row r="85" spans="2:9" ht="18" customHeight="1" x14ac:dyDescent="0.25">
      <c r="B85" s="44">
        <v>44757</v>
      </c>
      <c r="C85" s="45" t="s">
        <v>23</v>
      </c>
      <c r="D85" s="46" t="s">
        <v>162</v>
      </c>
      <c r="E85" s="64">
        <f>+D85*1</f>
        <v>25836</v>
      </c>
      <c r="F85" s="43" t="s">
        <v>147</v>
      </c>
      <c r="G85" s="9">
        <v>770188</v>
      </c>
      <c r="H85" s="9">
        <v>0</v>
      </c>
      <c r="I85" s="14">
        <f>+G85</f>
        <v>770188</v>
      </c>
    </row>
    <row r="86" spans="2:9" ht="18" customHeight="1" x14ac:dyDescent="0.25">
      <c r="B86" s="44">
        <v>44760</v>
      </c>
      <c r="C86" s="45" t="s">
        <v>23</v>
      </c>
      <c r="D86" s="46" t="s">
        <v>165</v>
      </c>
      <c r="E86" s="64">
        <f>+D86*1</f>
        <v>25965</v>
      </c>
      <c r="F86" s="43" t="s">
        <v>147</v>
      </c>
      <c r="G86" s="9">
        <v>4211444</v>
      </c>
      <c r="H86" s="9">
        <v>0</v>
      </c>
      <c r="I86" s="14">
        <f>+G86</f>
        <v>4211444</v>
      </c>
    </row>
    <row r="87" spans="2:9" ht="18" customHeight="1" x14ac:dyDescent="0.25">
      <c r="B87" s="44">
        <v>44761</v>
      </c>
      <c r="C87" s="45" t="s">
        <v>23</v>
      </c>
      <c r="D87" s="46" t="s">
        <v>168</v>
      </c>
      <c r="E87" s="64">
        <f>+D87*1</f>
        <v>26075</v>
      </c>
      <c r="F87" s="43" t="s">
        <v>147</v>
      </c>
      <c r="G87" s="9">
        <v>2529759</v>
      </c>
      <c r="H87" s="9">
        <v>0</v>
      </c>
      <c r="I87" s="14">
        <f>+G87</f>
        <v>2529759</v>
      </c>
    </row>
    <row r="88" spans="2:9" ht="18" customHeight="1" x14ac:dyDescent="0.25">
      <c r="B88" s="44">
        <v>44762</v>
      </c>
      <c r="C88" s="45" t="s">
        <v>23</v>
      </c>
      <c r="D88" s="46" t="s">
        <v>171</v>
      </c>
      <c r="E88" s="64">
        <f>+D88*1</f>
        <v>26124</v>
      </c>
      <c r="F88" s="43" t="s">
        <v>147</v>
      </c>
      <c r="G88" s="9">
        <v>1025510</v>
      </c>
      <c r="H88" s="9">
        <v>0</v>
      </c>
      <c r="I88" s="14">
        <f>+G88</f>
        <v>1025510</v>
      </c>
    </row>
    <row r="89" spans="2:9" ht="18" customHeight="1" x14ac:dyDescent="0.25">
      <c r="B89" s="44">
        <v>44764</v>
      </c>
      <c r="C89" s="45" t="s">
        <v>23</v>
      </c>
      <c r="D89" s="46" t="s">
        <v>174</v>
      </c>
      <c r="E89" s="64">
        <f>+D89*1</f>
        <v>26958</v>
      </c>
      <c r="F89" s="43" t="s">
        <v>147</v>
      </c>
      <c r="G89" s="9">
        <v>688555</v>
      </c>
      <c r="H89" s="9">
        <v>0</v>
      </c>
      <c r="I89" s="14">
        <f>+G89</f>
        <v>688555</v>
      </c>
    </row>
    <row r="90" spans="2:9" ht="18" customHeight="1" x14ac:dyDescent="0.25">
      <c r="B90" s="44">
        <v>44764</v>
      </c>
      <c r="C90" s="45" t="s">
        <v>23</v>
      </c>
      <c r="D90" s="46" t="s">
        <v>177</v>
      </c>
      <c r="E90" s="64">
        <f>+D90*1</f>
        <v>27064</v>
      </c>
      <c r="F90" s="43" t="s">
        <v>147</v>
      </c>
      <c r="G90" s="9">
        <v>750847</v>
      </c>
      <c r="H90" s="9">
        <v>0</v>
      </c>
      <c r="I90" s="14">
        <f>+G90</f>
        <v>750847</v>
      </c>
    </row>
    <row r="91" spans="2:9" ht="18" customHeight="1" x14ac:dyDescent="0.25">
      <c r="B91" s="44">
        <v>44767</v>
      </c>
      <c r="C91" s="45" t="s">
        <v>23</v>
      </c>
      <c r="D91" s="46" t="s">
        <v>180</v>
      </c>
      <c r="E91" s="64">
        <f>+D91*1</f>
        <v>27282</v>
      </c>
      <c r="F91" s="43" t="s">
        <v>147</v>
      </c>
      <c r="G91" s="9">
        <v>753402</v>
      </c>
      <c r="H91" s="9">
        <v>0</v>
      </c>
      <c r="I91" s="14">
        <f>+G91</f>
        <v>753402</v>
      </c>
    </row>
    <row r="92" spans="2:9" ht="18" customHeight="1" x14ac:dyDescent="0.25">
      <c r="B92" s="44">
        <v>44767</v>
      </c>
      <c r="C92" s="45" t="s">
        <v>23</v>
      </c>
      <c r="D92" s="46" t="s">
        <v>183</v>
      </c>
      <c r="E92" s="64">
        <f>+D92*1</f>
        <v>27285</v>
      </c>
      <c r="F92" s="43" t="s">
        <v>147</v>
      </c>
      <c r="G92" s="9">
        <v>2489163</v>
      </c>
      <c r="H92" s="9">
        <v>0</v>
      </c>
      <c r="I92" s="14">
        <f>+G92</f>
        <v>2489163</v>
      </c>
    </row>
    <row r="93" spans="2:9" ht="18" customHeight="1" x14ac:dyDescent="0.25">
      <c r="B93" s="44">
        <v>44768</v>
      </c>
      <c r="C93" s="45" t="s">
        <v>23</v>
      </c>
      <c r="D93" s="46" t="s">
        <v>186</v>
      </c>
      <c r="E93" s="64">
        <f>+D93*1</f>
        <v>27410</v>
      </c>
      <c r="F93" s="43" t="s">
        <v>147</v>
      </c>
      <c r="G93" s="9">
        <v>1185107</v>
      </c>
      <c r="H93" s="9">
        <v>0</v>
      </c>
      <c r="I93" s="14">
        <f>+G93</f>
        <v>1185107</v>
      </c>
    </row>
    <row r="94" spans="2:9" ht="18" customHeight="1" x14ac:dyDescent="0.25">
      <c r="B94" s="44">
        <v>44769</v>
      </c>
      <c r="C94" s="45" t="s">
        <v>23</v>
      </c>
      <c r="D94" s="46" t="s">
        <v>189</v>
      </c>
      <c r="E94" s="64">
        <f>+D94*1</f>
        <v>27454</v>
      </c>
      <c r="F94" s="43" t="s">
        <v>26</v>
      </c>
      <c r="G94" s="9">
        <v>1146889</v>
      </c>
      <c r="H94" s="9">
        <v>0</v>
      </c>
      <c r="I94" s="14">
        <f>+G94</f>
        <v>1146889</v>
      </c>
    </row>
    <row r="95" spans="2:9" ht="18" customHeight="1" x14ac:dyDescent="0.25">
      <c r="B95" s="44">
        <v>44769</v>
      </c>
      <c r="C95" s="45" t="s">
        <v>23</v>
      </c>
      <c r="D95" s="46" t="s">
        <v>192</v>
      </c>
      <c r="E95" s="64">
        <f>+D95*1</f>
        <v>27455</v>
      </c>
      <c r="F95" s="43" t="s">
        <v>26</v>
      </c>
      <c r="G95" s="9">
        <v>889456</v>
      </c>
      <c r="H95" s="9">
        <v>0</v>
      </c>
      <c r="I95" s="14">
        <f>+G95</f>
        <v>889456</v>
      </c>
    </row>
    <row r="96" spans="2:9" ht="18" customHeight="1" x14ac:dyDescent="0.25">
      <c r="B96" s="44">
        <v>44771</v>
      </c>
      <c r="C96" s="45" t="s">
        <v>23</v>
      </c>
      <c r="D96" s="46" t="s">
        <v>195</v>
      </c>
      <c r="E96" s="64">
        <f>+D96*1</f>
        <v>28701</v>
      </c>
      <c r="F96" s="43" t="s">
        <v>26</v>
      </c>
      <c r="G96" s="9">
        <v>512755</v>
      </c>
      <c r="H96" s="9">
        <v>0</v>
      </c>
      <c r="I96" s="14">
        <f>+G96</f>
        <v>512755</v>
      </c>
    </row>
    <row r="97" spans="2:9" ht="18" customHeight="1" x14ac:dyDescent="0.25">
      <c r="B97" s="44">
        <v>44771</v>
      </c>
      <c r="C97" s="45" t="s">
        <v>23</v>
      </c>
      <c r="D97" s="46" t="s">
        <v>198</v>
      </c>
      <c r="E97" s="64">
        <f>+D97*1</f>
        <v>28729</v>
      </c>
      <c r="F97" s="43" t="s">
        <v>26</v>
      </c>
      <c r="G97" s="9">
        <v>889456</v>
      </c>
      <c r="H97" s="9">
        <v>0</v>
      </c>
      <c r="I97" s="14">
        <f>+G97</f>
        <v>889456</v>
      </c>
    </row>
    <row r="98" spans="2:9" ht="18" customHeight="1" x14ac:dyDescent="0.25">
      <c r="B98" s="44">
        <v>44772</v>
      </c>
      <c r="C98" s="45" t="s">
        <v>23</v>
      </c>
      <c r="D98" s="46" t="s">
        <v>201</v>
      </c>
      <c r="E98" s="64">
        <f>+D98*1</f>
        <v>28845</v>
      </c>
      <c r="F98" s="43" t="s">
        <v>26</v>
      </c>
      <c r="G98" s="9">
        <v>1197109</v>
      </c>
      <c r="H98" s="9">
        <v>0</v>
      </c>
      <c r="I98" s="14">
        <f>+G98</f>
        <v>1197109</v>
      </c>
    </row>
    <row r="99" spans="2:9" ht="18" customHeight="1" x14ac:dyDescent="0.25">
      <c r="B99" s="44">
        <v>44774</v>
      </c>
      <c r="C99" s="45" t="s">
        <v>23</v>
      </c>
      <c r="D99" s="46" t="s">
        <v>204</v>
      </c>
      <c r="E99" s="64">
        <f>+D99*1</f>
        <v>28968</v>
      </c>
      <c r="F99" s="43" t="s">
        <v>26</v>
      </c>
      <c r="G99" s="9">
        <v>1895624</v>
      </c>
      <c r="H99" s="9">
        <v>0</v>
      </c>
      <c r="I99" s="14">
        <f>+G99</f>
        <v>1895624</v>
      </c>
    </row>
    <row r="100" spans="2:9" ht="18" customHeight="1" x14ac:dyDescent="0.25">
      <c r="B100" s="44">
        <v>44774</v>
      </c>
      <c r="C100" s="45" t="s">
        <v>23</v>
      </c>
      <c r="D100" s="46" t="s">
        <v>207</v>
      </c>
      <c r="E100" s="64">
        <f>+D100*1</f>
        <v>28969</v>
      </c>
      <c r="F100" s="43" t="s">
        <v>26</v>
      </c>
      <c r="G100" s="9">
        <v>1035959</v>
      </c>
      <c r="H100" s="9">
        <v>0</v>
      </c>
      <c r="I100" s="14">
        <f>+G100</f>
        <v>1035959</v>
      </c>
    </row>
    <row r="101" spans="2:9" ht="18" customHeight="1" x14ac:dyDescent="0.25">
      <c r="B101" s="44">
        <v>44774</v>
      </c>
      <c r="C101" s="45" t="s">
        <v>23</v>
      </c>
      <c r="D101" s="46" t="s">
        <v>210</v>
      </c>
      <c r="E101" s="64">
        <f>+D101*1</f>
        <v>28971</v>
      </c>
      <c r="F101" s="43" t="s">
        <v>26</v>
      </c>
      <c r="G101" s="9">
        <v>1382869</v>
      </c>
      <c r="H101" s="9">
        <v>0</v>
      </c>
      <c r="I101" s="14">
        <f>+G101</f>
        <v>1382869</v>
      </c>
    </row>
    <row r="102" spans="2:9" ht="18" customHeight="1" x14ac:dyDescent="0.25">
      <c r="B102" s="44">
        <v>44774</v>
      </c>
      <c r="C102" s="45" t="s">
        <v>23</v>
      </c>
      <c r="D102" s="46" t="s">
        <v>213</v>
      </c>
      <c r="E102" s="64">
        <f>+D102*1</f>
        <v>28982</v>
      </c>
      <c r="F102" s="43" t="s">
        <v>26</v>
      </c>
      <c r="G102" s="9">
        <v>2036344</v>
      </c>
      <c r="H102" s="9">
        <v>0</v>
      </c>
      <c r="I102" s="14">
        <f>+G102</f>
        <v>2036344</v>
      </c>
    </row>
    <row r="103" spans="2:9" ht="18" customHeight="1" x14ac:dyDescent="0.25">
      <c r="B103" s="44">
        <v>44775</v>
      </c>
      <c r="C103" s="45" t="s">
        <v>23</v>
      </c>
      <c r="D103" s="46" t="s">
        <v>216</v>
      </c>
      <c r="E103" s="64">
        <f>+D103*1</f>
        <v>29061</v>
      </c>
      <c r="F103" s="43" t="s">
        <v>26</v>
      </c>
      <c r="G103" s="9">
        <v>1035959</v>
      </c>
      <c r="H103" s="9">
        <v>0</v>
      </c>
      <c r="I103" s="14">
        <f>+G103</f>
        <v>1035959</v>
      </c>
    </row>
    <row r="104" spans="2:9" ht="18" customHeight="1" x14ac:dyDescent="0.25">
      <c r="B104" s="44">
        <v>44775</v>
      </c>
      <c r="C104" s="45" t="s">
        <v>23</v>
      </c>
      <c r="D104" s="46" t="s">
        <v>217</v>
      </c>
      <c r="E104" s="64">
        <f>+D104*1</f>
        <v>29064</v>
      </c>
      <c r="F104" s="43" t="s">
        <v>26</v>
      </c>
      <c r="G104" s="9">
        <v>2529759</v>
      </c>
      <c r="H104" s="9">
        <v>0</v>
      </c>
      <c r="I104" s="14">
        <f>+G104</f>
        <v>2529759</v>
      </c>
    </row>
    <row r="105" spans="2:9" ht="18" customHeight="1" x14ac:dyDescent="0.25">
      <c r="B105" s="44">
        <v>44775</v>
      </c>
      <c r="C105" s="45" t="s">
        <v>23</v>
      </c>
      <c r="D105" s="46" t="s">
        <v>220</v>
      </c>
      <c r="E105" s="64">
        <f>+D105*1</f>
        <v>29209</v>
      </c>
      <c r="F105" s="43" t="s">
        <v>26</v>
      </c>
      <c r="G105" s="9">
        <v>2765739</v>
      </c>
      <c r="H105" s="9">
        <v>0</v>
      </c>
      <c r="I105" s="14">
        <f>+G105</f>
        <v>2765739</v>
      </c>
    </row>
    <row r="106" spans="2:9" ht="18" customHeight="1" x14ac:dyDescent="0.25">
      <c r="B106" s="44">
        <v>44776</v>
      </c>
      <c r="C106" s="45" t="s">
        <v>23</v>
      </c>
      <c r="D106" s="46" t="s">
        <v>223</v>
      </c>
      <c r="E106" s="64">
        <f>+D106*1</f>
        <v>29370</v>
      </c>
      <c r="F106" s="43" t="s">
        <v>26</v>
      </c>
      <c r="G106" s="9">
        <v>1205443</v>
      </c>
      <c r="H106" s="9">
        <v>0</v>
      </c>
      <c r="I106" s="14">
        <f>+G106</f>
        <v>1205443</v>
      </c>
    </row>
    <row r="107" spans="2:9" ht="18" customHeight="1" x14ac:dyDescent="0.25">
      <c r="B107" s="44">
        <v>44778</v>
      </c>
      <c r="C107" s="45" t="s">
        <v>23</v>
      </c>
      <c r="D107" s="46" t="s">
        <v>226</v>
      </c>
      <c r="E107" s="64">
        <f>+D107*1</f>
        <v>29479</v>
      </c>
      <c r="F107" s="43" t="s">
        <v>26</v>
      </c>
      <c r="G107" s="9">
        <v>1323129</v>
      </c>
      <c r="H107" s="9">
        <v>0</v>
      </c>
      <c r="I107" s="14">
        <f>+G107</f>
        <v>1323129</v>
      </c>
    </row>
    <row r="108" spans="2:9" ht="18" customHeight="1" x14ac:dyDescent="0.25">
      <c r="B108" s="44">
        <v>44778</v>
      </c>
      <c r="C108" s="45" t="s">
        <v>23</v>
      </c>
      <c r="D108" s="46" t="s">
        <v>229</v>
      </c>
      <c r="E108" s="64">
        <f>+D108*1</f>
        <v>29480</v>
      </c>
      <c r="F108" s="43" t="s">
        <v>26</v>
      </c>
      <c r="G108" s="9">
        <v>1439841</v>
      </c>
      <c r="H108" s="9">
        <v>0</v>
      </c>
      <c r="I108" s="14">
        <f>+G108</f>
        <v>1439841</v>
      </c>
    </row>
    <row r="109" spans="2:9" ht="18" customHeight="1" x14ac:dyDescent="0.25">
      <c r="B109" s="44">
        <v>44778</v>
      </c>
      <c r="C109" s="45" t="s">
        <v>23</v>
      </c>
      <c r="D109" s="46" t="s">
        <v>232</v>
      </c>
      <c r="E109" s="64">
        <f>+D109*1</f>
        <v>29482</v>
      </c>
      <c r="F109" s="43" t="s">
        <v>26</v>
      </c>
      <c r="G109" s="9">
        <v>1203861</v>
      </c>
      <c r="H109" s="9">
        <v>0</v>
      </c>
      <c r="I109" s="14">
        <f>+G109</f>
        <v>1203861</v>
      </c>
    </row>
    <row r="110" spans="2:9" ht="18" customHeight="1" x14ac:dyDescent="0.25">
      <c r="B110" s="44">
        <v>44778</v>
      </c>
      <c r="C110" s="45" t="s">
        <v>23</v>
      </c>
      <c r="D110" s="46" t="s">
        <v>235</v>
      </c>
      <c r="E110" s="64">
        <f>+D110*1</f>
        <v>29484</v>
      </c>
      <c r="F110" s="43" t="s">
        <v>26</v>
      </c>
      <c r="G110" s="9">
        <v>1063140</v>
      </c>
      <c r="H110" s="9">
        <v>0</v>
      </c>
      <c r="I110" s="14">
        <f>+G110</f>
        <v>1063140</v>
      </c>
    </row>
    <row r="111" spans="2:9" ht="18" customHeight="1" x14ac:dyDescent="0.25">
      <c r="B111" s="44">
        <v>44778</v>
      </c>
      <c r="C111" s="45" t="s">
        <v>23</v>
      </c>
      <c r="D111" s="46" t="s">
        <v>238</v>
      </c>
      <c r="E111" s="64">
        <f>+D111*1</f>
        <v>29485</v>
      </c>
      <c r="F111" s="43" t="s">
        <v>26</v>
      </c>
      <c r="G111" s="9">
        <v>1233847</v>
      </c>
      <c r="H111" s="9">
        <v>0</v>
      </c>
      <c r="I111" s="14">
        <f>+G111</f>
        <v>1233847</v>
      </c>
    </row>
    <row r="112" spans="2:9" ht="18" customHeight="1" x14ac:dyDescent="0.25">
      <c r="B112" s="44">
        <v>44778</v>
      </c>
      <c r="C112" s="45" t="s">
        <v>23</v>
      </c>
      <c r="D112" s="46" t="s">
        <v>241</v>
      </c>
      <c r="E112" s="64">
        <f>+D112*1</f>
        <v>29486</v>
      </c>
      <c r="F112" s="43" t="s">
        <v>26</v>
      </c>
      <c r="G112" s="9">
        <v>1439841</v>
      </c>
      <c r="H112" s="9">
        <v>0</v>
      </c>
      <c r="I112" s="14">
        <f>+G112</f>
        <v>1439841</v>
      </c>
    </row>
    <row r="113" spans="2:9" ht="18" customHeight="1" x14ac:dyDescent="0.25">
      <c r="B113" s="44">
        <v>44778</v>
      </c>
      <c r="C113" s="45" t="s">
        <v>23</v>
      </c>
      <c r="D113" s="46" t="s">
        <v>244</v>
      </c>
      <c r="E113" s="64">
        <f>+D113*1</f>
        <v>29488</v>
      </c>
      <c r="F113" s="43" t="s">
        <v>26</v>
      </c>
      <c r="G113" s="9">
        <v>1203861</v>
      </c>
      <c r="H113" s="9">
        <v>0</v>
      </c>
      <c r="I113" s="14">
        <f>+G113</f>
        <v>1203861</v>
      </c>
    </row>
    <row r="114" spans="2:9" ht="18" customHeight="1" x14ac:dyDescent="0.25">
      <c r="B114" s="44">
        <v>44779</v>
      </c>
      <c r="C114" s="45" t="s">
        <v>23</v>
      </c>
      <c r="D114" s="46" t="s">
        <v>247</v>
      </c>
      <c r="E114" s="64">
        <f>+D114*1</f>
        <v>29491</v>
      </c>
      <c r="F114" s="43" t="s">
        <v>26</v>
      </c>
      <c r="G114" s="9">
        <v>1580562</v>
      </c>
      <c r="H114" s="9">
        <v>0</v>
      </c>
      <c r="I114" s="14">
        <f>+G114</f>
        <v>1580562</v>
      </c>
    </row>
    <row r="115" spans="2:9" ht="18" customHeight="1" x14ac:dyDescent="0.25">
      <c r="B115" s="44">
        <v>44781</v>
      </c>
      <c r="C115" s="45" t="s">
        <v>23</v>
      </c>
      <c r="D115" s="46" t="s">
        <v>250</v>
      </c>
      <c r="E115" s="64">
        <f>+D115*1</f>
        <v>29575</v>
      </c>
      <c r="F115" s="43" t="s">
        <v>26</v>
      </c>
      <c r="G115" s="9">
        <v>1303840</v>
      </c>
      <c r="H115" s="9">
        <v>0</v>
      </c>
      <c r="I115" s="14">
        <f>+G115</f>
        <v>1303840</v>
      </c>
    </row>
    <row r="116" spans="2:9" ht="18" customHeight="1" x14ac:dyDescent="0.25">
      <c r="B116" s="8">
        <v>44783</v>
      </c>
      <c r="C116" s="21" t="s">
        <v>23</v>
      </c>
      <c r="D116" s="64">
        <v>29702</v>
      </c>
      <c r="E116" s="64">
        <f>+D116*1</f>
        <v>29702</v>
      </c>
      <c r="F116" s="43" t="s">
        <v>26</v>
      </c>
      <c r="G116" s="9">
        <v>1439841</v>
      </c>
      <c r="H116" s="9">
        <v>0</v>
      </c>
      <c r="I116" s="14">
        <f>+G116</f>
        <v>1439841</v>
      </c>
    </row>
    <row r="117" spans="2:9" ht="18" customHeight="1" x14ac:dyDescent="0.25">
      <c r="B117" s="8">
        <v>44783</v>
      </c>
      <c r="C117" s="21" t="s">
        <v>23</v>
      </c>
      <c r="D117" s="64">
        <v>29703</v>
      </c>
      <c r="E117" s="64">
        <f>+D117*1</f>
        <v>29703</v>
      </c>
      <c r="F117" s="43" t="s">
        <v>26</v>
      </c>
      <c r="G117" s="9">
        <v>2309956</v>
      </c>
      <c r="H117" s="9">
        <v>0</v>
      </c>
      <c r="I117" s="14">
        <f>+G117</f>
        <v>2309956</v>
      </c>
    </row>
    <row r="118" spans="2:9" ht="18" customHeight="1" x14ac:dyDescent="0.25">
      <c r="B118" s="8">
        <v>44783</v>
      </c>
      <c r="C118" s="21" t="s">
        <v>23</v>
      </c>
      <c r="D118" s="64">
        <v>29704</v>
      </c>
      <c r="E118" s="64">
        <f>+D118*1</f>
        <v>29704</v>
      </c>
      <c r="F118" s="43" t="s">
        <v>26</v>
      </c>
      <c r="G118" s="9">
        <v>569727</v>
      </c>
      <c r="H118" s="9">
        <v>0</v>
      </c>
      <c r="I118" s="14">
        <f>+G118</f>
        <v>569727</v>
      </c>
    </row>
    <row r="119" spans="2:9" ht="18" customHeight="1" x14ac:dyDescent="0.25">
      <c r="B119" s="8">
        <v>44783</v>
      </c>
      <c r="C119" s="21" t="s">
        <v>23</v>
      </c>
      <c r="D119" s="64">
        <v>29705</v>
      </c>
      <c r="E119" s="64">
        <f>+D119*1</f>
        <v>29705</v>
      </c>
      <c r="F119" s="43" t="s">
        <v>26</v>
      </c>
      <c r="G119" s="9">
        <v>1752136</v>
      </c>
      <c r="H119" s="9">
        <v>0</v>
      </c>
      <c r="I119" s="14">
        <f>+G119</f>
        <v>1752136</v>
      </c>
    </row>
    <row r="120" spans="2:9" ht="18" customHeight="1" x14ac:dyDescent="0.25">
      <c r="B120" s="8">
        <v>44786</v>
      </c>
      <c r="C120" s="21" t="s">
        <v>23</v>
      </c>
      <c r="D120" s="64">
        <v>31395</v>
      </c>
      <c r="E120" s="64">
        <f>+D120*1</f>
        <v>31395</v>
      </c>
      <c r="F120" s="43" t="s">
        <v>26</v>
      </c>
      <c r="G120" s="9">
        <v>1203861</v>
      </c>
      <c r="H120" s="9">
        <v>0</v>
      </c>
      <c r="I120" s="14">
        <f>+G120</f>
        <v>1203861</v>
      </c>
    </row>
    <row r="121" spans="2:9" ht="18" customHeight="1" x14ac:dyDescent="0.25">
      <c r="B121" s="8">
        <v>44786</v>
      </c>
      <c r="C121" s="21" t="s">
        <v>23</v>
      </c>
      <c r="D121" s="64">
        <v>31418</v>
      </c>
      <c r="E121" s="64">
        <f>+D121*1</f>
        <v>31418</v>
      </c>
      <c r="F121" s="43" t="s">
        <v>26</v>
      </c>
      <c r="G121" s="9">
        <v>235980</v>
      </c>
      <c r="H121" s="9">
        <v>0</v>
      </c>
      <c r="I121" s="14">
        <f>+G121</f>
        <v>235980</v>
      </c>
    </row>
    <row r="122" spans="2:9" ht="18" customHeight="1" x14ac:dyDescent="0.25">
      <c r="B122" s="8">
        <v>44786</v>
      </c>
      <c r="C122" s="21" t="s">
        <v>23</v>
      </c>
      <c r="D122" s="64">
        <v>31419</v>
      </c>
      <c r="E122" s="64">
        <f>+D122*1</f>
        <v>31419</v>
      </c>
      <c r="F122" s="43" t="s">
        <v>26</v>
      </c>
      <c r="G122" s="9">
        <v>1139455</v>
      </c>
      <c r="H122" s="9">
        <v>0</v>
      </c>
      <c r="I122" s="14">
        <f>+G122</f>
        <v>1139455</v>
      </c>
    </row>
    <row r="123" spans="2:9" ht="18" customHeight="1" x14ac:dyDescent="0.25">
      <c r="B123" s="8">
        <v>44786</v>
      </c>
      <c r="C123" s="21" t="s">
        <v>23</v>
      </c>
      <c r="D123" s="64">
        <v>31420</v>
      </c>
      <c r="E123" s="64">
        <f>+D123*1</f>
        <v>31420</v>
      </c>
      <c r="F123" s="43" t="s">
        <v>26</v>
      </c>
      <c r="G123" s="9">
        <v>827160</v>
      </c>
      <c r="H123" s="9">
        <v>0</v>
      </c>
      <c r="I123" s="14">
        <f>+G123</f>
        <v>827160</v>
      </c>
    </row>
    <row r="124" spans="2:9" ht="18" customHeight="1" x14ac:dyDescent="0.25">
      <c r="B124" s="8">
        <v>44786</v>
      </c>
      <c r="C124" s="21" t="s">
        <v>23</v>
      </c>
      <c r="D124" s="64">
        <v>31437</v>
      </c>
      <c r="E124" s="64">
        <f>+D124*1</f>
        <v>31437</v>
      </c>
      <c r="F124" s="43" t="s">
        <v>26</v>
      </c>
      <c r="G124" s="9">
        <v>1439841</v>
      </c>
      <c r="H124" s="9">
        <v>0</v>
      </c>
      <c r="I124" s="14">
        <f>+G124</f>
        <v>1439841</v>
      </c>
    </row>
    <row r="125" spans="2:9" ht="18" customHeight="1" x14ac:dyDescent="0.25">
      <c r="B125" s="8">
        <v>44789</v>
      </c>
      <c r="C125" s="21" t="s">
        <v>23</v>
      </c>
      <c r="D125" s="64">
        <v>31674</v>
      </c>
      <c r="E125" s="64">
        <f>+D125*1</f>
        <v>31674</v>
      </c>
      <c r="F125" s="43" t="s">
        <v>26</v>
      </c>
      <c r="G125" s="9">
        <v>1203861</v>
      </c>
      <c r="H125" s="9">
        <v>0</v>
      </c>
      <c r="I125" s="14">
        <f>+G125</f>
        <v>1203861</v>
      </c>
    </row>
    <row r="126" spans="2:9" ht="18" customHeight="1" x14ac:dyDescent="0.25">
      <c r="B126" s="8">
        <v>44789</v>
      </c>
      <c r="C126" s="21" t="s">
        <v>23</v>
      </c>
      <c r="D126" s="64">
        <v>31675</v>
      </c>
      <c r="E126" s="64">
        <f>+D126*1</f>
        <v>31675</v>
      </c>
      <c r="F126" s="43" t="s">
        <v>26</v>
      </c>
      <c r="G126" s="9">
        <v>1439841</v>
      </c>
      <c r="H126" s="9">
        <v>0</v>
      </c>
      <c r="I126" s="14">
        <f>+G126</f>
        <v>1439841</v>
      </c>
    </row>
    <row r="127" spans="2:9" ht="18" customHeight="1" x14ac:dyDescent="0.25">
      <c r="B127" s="8">
        <v>44793</v>
      </c>
      <c r="C127" s="21" t="s">
        <v>23</v>
      </c>
      <c r="D127" s="64">
        <v>34139</v>
      </c>
      <c r="E127" s="64">
        <f>+D127*1</f>
        <v>34139</v>
      </c>
      <c r="F127" s="43" t="s">
        <v>26</v>
      </c>
      <c r="G127" s="9">
        <v>1203861</v>
      </c>
      <c r="H127" s="9">
        <v>0</v>
      </c>
      <c r="I127" s="14">
        <f>+G127</f>
        <v>1203861</v>
      </c>
    </row>
    <row r="128" spans="2:9" ht="18" customHeight="1" x14ac:dyDescent="0.25">
      <c r="B128" s="8">
        <v>44793</v>
      </c>
      <c r="C128" s="21" t="s">
        <v>23</v>
      </c>
      <c r="D128" s="64">
        <v>34140</v>
      </c>
      <c r="E128" s="64">
        <f>+D128*1</f>
        <v>34140</v>
      </c>
      <c r="F128" s="43" t="s">
        <v>26</v>
      </c>
      <c r="G128" s="9">
        <v>870114</v>
      </c>
      <c r="H128" s="9">
        <v>0</v>
      </c>
      <c r="I128" s="14">
        <f>+G128</f>
        <v>870114</v>
      </c>
    </row>
    <row r="129" spans="2:9" ht="18" customHeight="1" x14ac:dyDescent="0.25">
      <c r="B129" s="8">
        <v>44795</v>
      </c>
      <c r="C129" s="21" t="s">
        <v>23</v>
      </c>
      <c r="D129" s="64">
        <v>34213</v>
      </c>
      <c r="E129" s="64">
        <f>+D129*1</f>
        <v>34213</v>
      </c>
      <c r="F129" s="43" t="s">
        <v>26</v>
      </c>
      <c r="G129" s="9">
        <v>1063140</v>
      </c>
      <c r="H129" s="9">
        <v>0</v>
      </c>
      <c r="I129" s="14">
        <f>+G129</f>
        <v>1063140</v>
      </c>
    </row>
    <row r="130" spans="2:9" ht="18" customHeight="1" x14ac:dyDescent="0.25">
      <c r="B130" s="8">
        <v>44795</v>
      </c>
      <c r="C130" s="21" t="s">
        <v>23</v>
      </c>
      <c r="D130" s="64">
        <v>34214</v>
      </c>
      <c r="E130" s="64">
        <f>+D130*1</f>
        <v>34214</v>
      </c>
      <c r="F130" s="43" t="s">
        <v>26</v>
      </c>
      <c r="G130" s="9">
        <v>1063140</v>
      </c>
      <c r="H130" s="9">
        <v>0</v>
      </c>
      <c r="I130" s="14">
        <f>+G130</f>
        <v>1063140</v>
      </c>
    </row>
    <row r="131" spans="2:9" ht="18" customHeight="1" x14ac:dyDescent="0.25">
      <c r="B131" s="8">
        <v>44795</v>
      </c>
      <c r="C131" s="21" t="s">
        <v>23</v>
      </c>
      <c r="D131" s="64">
        <v>34215</v>
      </c>
      <c r="E131" s="64">
        <f>+D131*1</f>
        <v>34215</v>
      </c>
      <c r="F131" s="43" t="s">
        <v>26</v>
      </c>
      <c r="G131" s="9">
        <v>711315</v>
      </c>
      <c r="H131" s="9">
        <v>0</v>
      </c>
      <c r="I131" s="14">
        <f>+G131</f>
        <v>711315</v>
      </c>
    </row>
    <row r="132" spans="2:9" ht="18" customHeight="1" x14ac:dyDescent="0.25">
      <c r="B132" s="8">
        <v>44799</v>
      </c>
      <c r="C132" s="21" t="s">
        <v>23</v>
      </c>
      <c r="D132" s="64">
        <v>36243</v>
      </c>
      <c r="E132" s="64">
        <f>+D132*1</f>
        <v>36243</v>
      </c>
      <c r="F132" s="43" t="s">
        <v>26</v>
      </c>
      <c r="G132" s="9">
        <v>1139455</v>
      </c>
      <c r="H132" s="9">
        <v>0</v>
      </c>
      <c r="I132" s="14">
        <f>+G132</f>
        <v>1139455</v>
      </c>
    </row>
    <row r="133" spans="2:9" ht="18" customHeight="1" x14ac:dyDescent="0.25">
      <c r="B133" s="8">
        <v>44799</v>
      </c>
      <c r="C133" s="21" t="s">
        <v>23</v>
      </c>
      <c r="D133" s="64">
        <v>36244</v>
      </c>
      <c r="E133" s="64">
        <f>+D133*1</f>
        <v>36244</v>
      </c>
      <c r="F133" s="43" t="s">
        <v>26</v>
      </c>
      <c r="G133" s="9">
        <v>584537</v>
      </c>
      <c r="H133" s="9">
        <v>0</v>
      </c>
      <c r="I133" s="14">
        <f>+G133</f>
        <v>584537</v>
      </c>
    </row>
    <row r="134" spans="2:9" ht="18" customHeight="1" x14ac:dyDescent="0.25">
      <c r="B134" s="8">
        <v>44802</v>
      </c>
      <c r="C134" s="21" t="s">
        <v>23</v>
      </c>
      <c r="D134" s="64">
        <v>36412</v>
      </c>
      <c r="E134" s="64">
        <f>+D134*1</f>
        <v>36412</v>
      </c>
      <c r="F134" s="43" t="s">
        <v>26</v>
      </c>
      <c r="G134" s="9">
        <v>2009569</v>
      </c>
      <c r="H134" s="9">
        <v>0</v>
      </c>
      <c r="I134" s="14">
        <f>+G134</f>
        <v>2009569</v>
      </c>
    </row>
    <row r="135" spans="2:9" ht="18" customHeight="1" x14ac:dyDescent="0.25">
      <c r="B135" s="8">
        <v>44802</v>
      </c>
      <c r="C135" s="21" t="s">
        <v>23</v>
      </c>
      <c r="D135" s="64">
        <v>36413</v>
      </c>
      <c r="E135" s="64">
        <f>+D135*1</f>
        <v>36413</v>
      </c>
      <c r="F135" s="43" t="s">
        <v>26</v>
      </c>
      <c r="G135" s="9">
        <v>1203861</v>
      </c>
      <c r="H135" s="9">
        <v>0</v>
      </c>
      <c r="I135" s="14">
        <f>+G135</f>
        <v>1203861</v>
      </c>
    </row>
    <row r="136" spans="2:9" ht="18" customHeight="1" x14ac:dyDescent="0.25">
      <c r="B136" s="8">
        <v>44802</v>
      </c>
      <c r="C136" s="21" t="s">
        <v>23</v>
      </c>
      <c r="D136" s="64">
        <v>36415</v>
      </c>
      <c r="E136" s="64">
        <f>+D136*1</f>
        <v>36415</v>
      </c>
      <c r="F136" s="43" t="s">
        <v>26</v>
      </c>
      <c r="G136" s="9">
        <v>1182408</v>
      </c>
      <c r="H136" s="9">
        <v>0</v>
      </c>
      <c r="I136" s="14">
        <f>+G136</f>
        <v>1182408</v>
      </c>
    </row>
    <row r="137" spans="2:9" ht="18" customHeight="1" x14ac:dyDescent="0.25">
      <c r="B137" s="8">
        <v>44804</v>
      </c>
      <c r="C137" s="21" t="s">
        <v>23</v>
      </c>
      <c r="D137" s="64">
        <v>36590</v>
      </c>
      <c r="E137" s="64">
        <f>+D137*1</f>
        <v>36590</v>
      </c>
      <c r="F137" s="43" t="s">
        <v>26</v>
      </c>
      <c r="G137" s="9">
        <v>1516156</v>
      </c>
      <c r="H137" s="9">
        <v>0</v>
      </c>
      <c r="I137" s="14">
        <f>+G137</f>
        <v>1516156</v>
      </c>
    </row>
    <row r="138" spans="2:9" ht="18" customHeight="1" x14ac:dyDescent="0.25">
      <c r="B138" s="8">
        <v>44805</v>
      </c>
      <c r="C138" s="21" t="s">
        <v>23</v>
      </c>
      <c r="D138" s="64">
        <v>37160</v>
      </c>
      <c r="E138" s="64">
        <f>+D138*1</f>
        <v>37160</v>
      </c>
      <c r="F138" s="43" t="s">
        <v>26</v>
      </c>
      <c r="G138" s="9">
        <v>1345449</v>
      </c>
      <c r="H138" s="9">
        <v>0</v>
      </c>
      <c r="I138" s="14">
        <f>+G138</f>
        <v>1345449</v>
      </c>
    </row>
    <row r="139" spans="2:9" ht="18" customHeight="1" x14ac:dyDescent="0.25">
      <c r="B139" s="8">
        <v>44809</v>
      </c>
      <c r="C139" s="21" t="s">
        <v>23</v>
      </c>
      <c r="D139" s="64">
        <v>37251</v>
      </c>
      <c r="E139" s="64">
        <f>+D139*1</f>
        <v>37251</v>
      </c>
      <c r="F139" s="43" t="s">
        <v>26</v>
      </c>
      <c r="G139" s="9">
        <v>946428</v>
      </c>
      <c r="H139" s="9">
        <v>0</v>
      </c>
      <c r="I139" s="14">
        <f>+G139</f>
        <v>946428</v>
      </c>
    </row>
    <row r="140" spans="2:9" ht="18" customHeight="1" x14ac:dyDescent="0.25">
      <c r="B140" s="8">
        <v>44809</v>
      </c>
      <c r="C140" s="21" t="s">
        <v>23</v>
      </c>
      <c r="D140" s="64">
        <v>37253</v>
      </c>
      <c r="E140" s="64">
        <f>+D140*1</f>
        <v>37253</v>
      </c>
      <c r="F140" s="43" t="s">
        <v>26</v>
      </c>
      <c r="G140" s="9">
        <v>946428</v>
      </c>
      <c r="H140" s="9">
        <v>0</v>
      </c>
      <c r="I140" s="14">
        <f>+G140</f>
        <v>946428</v>
      </c>
    </row>
    <row r="141" spans="2:9" ht="18" customHeight="1" x14ac:dyDescent="0.25">
      <c r="B141" s="8">
        <v>44809</v>
      </c>
      <c r="C141" s="21" t="s">
        <v>23</v>
      </c>
      <c r="D141" s="64">
        <v>37254</v>
      </c>
      <c r="E141" s="64">
        <f>+D141*1</f>
        <v>37254</v>
      </c>
      <c r="F141" s="43" t="s">
        <v>26</v>
      </c>
      <c r="G141" s="9">
        <v>235980</v>
      </c>
      <c r="H141" s="9">
        <v>0</v>
      </c>
      <c r="I141" s="14">
        <f>+G141</f>
        <v>235980</v>
      </c>
    </row>
    <row r="142" spans="2:9" ht="18" customHeight="1" x14ac:dyDescent="0.25">
      <c r="B142" s="8">
        <v>44809</v>
      </c>
      <c r="C142" s="21" t="s">
        <v>23</v>
      </c>
      <c r="D142" s="64">
        <v>37280</v>
      </c>
      <c r="E142" s="64">
        <f>+D142*1</f>
        <v>37280</v>
      </c>
      <c r="F142" s="43" t="s">
        <v>26</v>
      </c>
      <c r="G142" s="9">
        <v>928760</v>
      </c>
      <c r="H142" s="9">
        <v>0</v>
      </c>
      <c r="I142" s="14">
        <f>+G142</f>
        <v>928760</v>
      </c>
    </row>
    <row r="143" spans="2:9" ht="18" customHeight="1" x14ac:dyDescent="0.25">
      <c r="B143" s="8">
        <v>44810</v>
      </c>
      <c r="C143" s="21" t="s">
        <v>23</v>
      </c>
      <c r="D143" s="64">
        <v>37326</v>
      </c>
      <c r="E143" s="64">
        <f>+D143*1</f>
        <v>37326</v>
      </c>
      <c r="F143" s="43" t="s">
        <v>26</v>
      </c>
      <c r="G143" s="9">
        <v>1048244</v>
      </c>
      <c r="H143" s="9">
        <v>0</v>
      </c>
      <c r="I143" s="14">
        <f>+G143</f>
        <v>1048244</v>
      </c>
    </row>
    <row r="144" spans="2:9" ht="18" customHeight="1" x14ac:dyDescent="0.25">
      <c r="B144" s="8">
        <f>IF(K144&lt;&gt;"", K144, J144)</f>
        <v>0</v>
      </c>
      <c r="C144" s="21" t="s">
        <v>23</v>
      </c>
      <c r="D144" s="64">
        <v>43637</v>
      </c>
      <c r="E144" s="64">
        <f>+D144*1</f>
        <v>43637</v>
      </c>
      <c r="F144" s="43" t="s">
        <v>26</v>
      </c>
      <c r="G144" s="9">
        <v>870114</v>
      </c>
      <c r="H144" s="9">
        <v>665302</v>
      </c>
      <c r="I144" s="14">
        <f>+G144</f>
        <v>870114</v>
      </c>
    </row>
    <row r="145" spans="2:9" ht="18" customHeight="1" x14ac:dyDescent="0.25">
      <c r="B145" s="8">
        <f>IF(K145&lt;&gt;"", K145, J145)</f>
        <v>0</v>
      </c>
      <c r="C145" s="21" t="s">
        <v>41</v>
      </c>
      <c r="D145" s="46" t="s">
        <v>313</v>
      </c>
      <c r="E145" s="46" t="s">
        <v>1056</v>
      </c>
      <c r="F145" s="43" t="s">
        <v>314</v>
      </c>
      <c r="G145" s="9">
        <v>0</v>
      </c>
      <c r="H145" s="9">
        <v>665302</v>
      </c>
      <c r="I145" s="14">
        <f>-H145</f>
        <v>-665302</v>
      </c>
    </row>
    <row r="146" spans="2:9" ht="18" customHeight="1" x14ac:dyDescent="0.25">
      <c r="B146" s="8">
        <f>IF(K146&lt;&gt;"", K146, J146)</f>
        <v>0</v>
      </c>
      <c r="C146" s="21" t="s">
        <v>23</v>
      </c>
      <c r="D146" s="64">
        <v>43855</v>
      </c>
      <c r="E146" s="64">
        <f>+D146*1</f>
        <v>43855</v>
      </c>
      <c r="F146" s="43" t="s">
        <v>26</v>
      </c>
      <c r="G146" s="9">
        <v>1936017</v>
      </c>
      <c r="H146" s="9">
        <v>1543524</v>
      </c>
      <c r="I146" s="14">
        <f>+G146</f>
        <v>1936017</v>
      </c>
    </row>
    <row r="147" spans="2:9" ht="18" customHeight="1" x14ac:dyDescent="0.25">
      <c r="B147" s="8">
        <f>IF(K147&lt;&gt;"", K147, J147)</f>
        <v>0</v>
      </c>
      <c r="C147" s="21" t="s">
        <v>41</v>
      </c>
      <c r="D147" s="46" t="s">
        <v>317</v>
      </c>
      <c r="E147" s="46" t="s">
        <v>1057</v>
      </c>
      <c r="F147" s="43" t="s">
        <v>318</v>
      </c>
      <c r="G147" s="9">
        <v>0</v>
      </c>
      <c r="H147" s="9">
        <v>1543524</v>
      </c>
      <c r="I147" s="14">
        <f>-H147</f>
        <v>-1543524</v>
      </c>
    </row>
    <row r="148" spans="2:9" ht="18" customHeight="1" x14ac:dyDescent="0.25">
      <c r="B148" s="8">
        <f>IF(K148&lt;&gt;"", K148, J148)</f>
        <v>0</v>
      </c>
      <c r="C148" s="21" t="s">
        <v>23</v>
      </c>
      <c r="D148" s="64">
        <v>43871</v>
      </c>
      <c r="E148" s="64">
        <f>+D148*1</f>
        <v>43871</v>
      </c>
      <c r="F148" s="43" t="s">
        <v>26</v>
      </c>
      <c r="G148" s="9">
        <v>2293779</v>
      </c>
      <c r="H148" s="9">
        <v>2293779</v>
      </c>
      <c r="I148" s="14">
        <f>+G148</f>
        <v>2293779</v>
      </c>
    </row>
    <row r="149" spans="2:9" ht="18" customHeight="1" x14ac:dyDescent="0.25">
      <c r="B149" s="8">
        <f>IF(K149&lt;&gt;"", K149, J149)</f>
        <v>0</v>
      </c>
      <c r="C149" s="21" t="s">
        <v>41</v>
      </c>
      <c r="D149" s="46" t="s">
        <v>317</v>
      </c>
      <c r="E149" s="46" t="s">
        <v>1057</v>
      </c>
      <c r="F149" s="43" t="s">
        <v>318</v>
      </c>
      <c r="G149" s="9">
        <v>0</v>
      </c>
      <c r="H149" s="9">
        <v>2293779</v>
      </c>
      <c r="I149" s="14">
        <f>-H149</f>
        <v>-2293779</v>
      </c>
    </row>
    <row r="150" spans="2:9" ht="18" customHeight="1" x14ac:dyDescent="0.25">
      <c r="B150" s="8">
        <f>IF(K150&lt;&gt;"", K150, J150)</f>
        <v>0</v>
      </c>
      <c r="C150" s="21" t="s">
        <v>23</v>
      </c>
      <c r="D150" s="64">
        <v>44057</v>
      </c>
      <c r="E150" s="64">
        <f>+D150*1</f>
        <v>44057</v>
      </c>
      <c r="F150" s="43" t="s">
        <v>26</v>
      </c>
      <c r="G150" s="9">
        <v>927661</v>
      </c>
      <c r="H150" s="9">
        <v>0</v>
      </c>
      <c r="I150" s="14">
        <f>+G150</f>
        <v>927661</v>
      </c>
    </row>
    <row r="151" spans="2:9" ht="18" customHeight="1" x14ac:dyDescent="0.25">
      <c r="B151" s="8">
        <f>IF(K151&lt;&gt;"", K151, J151)</f>
        <v>0</v>
      </c>
      <c r="C151" s="21" t="s">
        <v>23</v>
      </c>
      <c r="D151" s="64">
        <v>44118</v>
      </c>
      <c r="E151" s="64">
        <f>+D151*1</f>
        <v>44118</v>
      </c>
      <c r="F151" s="43" t="s">
        <v>26</v>
      </c>
      <c r="G151" s="9">
        <v>961996</v>
      </c>
      <c r="H151" s="9">
        <v>0</v>
      </c>
      <c r="I151" s="14">
        <f>+G151</f>
        <v>961996</v>
      </c>
    </row>
    <row r="152" spans="2:9" ht="18" customHeight="1" x14ac:dyDescent="0.25">
      <c r="B152" s="8">
        <f>IF(K152&lt;&gt;"", K152, J152)</f>
        <v>0</v>
      </c>
      <c r="C152" s="21" t="s">
        <v>23</v>
      </c>
      <c r="D152" s="64">
        <v>44155</v>
      </c>
      <c r="E152" s="64">
        <f>+D152*1</f>
        <v>44155</v>
      </c>
      <c r="F152" s="43" t="s">
        <v>26</v>
      </c>
      <c r="G152" s="9">
        <v>2036344</v>
      </c>
      <c r="H152" s="9">
        <v>0</v>
      </c>
      <c r="I152" s="14">
        <f>+G152</f>
        <v>2036344</v>
      </c>
    </row>
    <row r="153" spans="2:9" ht="18" customHeight="1" x14ac:dyDescent="0.25">
      <c r="B153" s="8">
        <f>IF(K153&lt;&gt;"", K153, J153)</f>
        <v>0</v>
      </c>
      <c r="C153" s="21" t="s">
        <v>23</v>
      </c>
      <c r="D153" s="64">
        <v>44157</v>
      </c>
      <c r="E153" s="64">
        <f>+D153*1</f>
        <v>44157</v>
      </c>
      <c r="F153" s="43" t="s">
        <v>26</v>
      </c>
      <c r="G153" s="9">
        <v>1382869</v>
      </c>
      <c r="H153" s="9">
        <v>0</v>
      </c>
      <c r="I153" s="14">
        <f>+G153</f>
        <v>1382869</v>
      </c>
    </row>
    <row r="154" spans="2:9" ht="18" customHeight="1" x14ac:dyDescent="0.25">
      <c r="B154" s="8">
        <f>IF(K154&lt;&gt;"", K154, J154)</f>
        <v>0</v>
      </c>
      <c r="C154" s="21" t="s">
        <v>23</v>
      </c>
      <c r="D154" s="64">
        <v>44248</v>
      </c>
      <c r="E154" s="64">
        <f>+D154*1</f>
        <v>44248</v>
      </c>
      <c r="F154" s="43" t="s">
        <v>26</v>
      </c>
      <c r="G154" s="9">
        <v>1617761</v>
      </c>
      <c r="H154" s="9">
        <v>0</v>
      </c>
      <c r="I154" s="14">
        <f>+G154</f>
        <v>1617761</v>
      </c>
    </row>
  </sheetData>
  <autoFilter ref="A6:I154" xr:uid="{682A21EE-DCBC-49F3-9845-E0B7B691D1DB}"/>
  <mergeCells count="6">
    <mergeCell ref="B4:D4"/>
    <mergeCell ref="F4:F5"/>
    <mergeCell ref="G4:G5"/>
    <mergeCell ref="H4:H5"/>
    <mergeCell ref="I4:I5"/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R45"/>
  <sheetViews>
    <sheetView showGridLines="0" topLeftCell="A19" zoomScaleNormal="100" workbookViewId="0">
      <selection activeCell="H36" sqref="H36"/>
    </sheetView>
  </sheetViews>
  <sheetFormatPr defaultColWidth="9.140625" defaultRowHeight="12.75" x14ac:dyDescent="0.25"/>
  <cols>
    <col min="1" max="1" width="10" style="2" customWidth="1"/>
    <col min="2" max="2" width="9" style="2" customWidth="1"/>
    <col min="3" max="3" width="4.85546875" style="2" customWidth="1"/>
    <col min="4" max="4" width="10" style="2" customWidth="1"/>
    <col min="5" max="5" width="30.5703125" style="2" bestFit="1" customWidth="1"/>
    <col min="6" max="6" width="12" style="2" customWidth="1"/>
    <col min="7" max="7" width="7.5703125" style="2" customWidth="1"/>
    <col min="8" max="8" width="15.5703125" style="12" bestFit="1" customWidth="1"/>
    <col min="9" max="9" width="8.140625" style="19" hidden="1" customWidth="1"/>
    <col min="10" max="10" width="7.28515625" style="19" hidden="1" customWidth="1"/>
    <col min="11" max="11" width="9" style="19" hidden="1" customWidth="1"/>
    <col min="12" max="12" width="7.7109375" style="19" hidden="1" customWidth="1"/>
    <col min="13" max="13" width="7.85546875" style="19" hidden="1" customWidth="1"/>
    <col min="14" max="14" width="12.5703125" style="19" hidden="1" customWidth="1"/>
    <col min="15" max="16384" width="9.140625" style="2"/>
  </cols>
  <sheetData>
    <row r="1" spans="1:18" x14ac:dyDescent="0.25">
      <c r="A1" s="1"/>
      <c r="D1" s="1"/>
      <c r="E1" s="1"/>
      <c r="F1" s="1"/>
      <c r="G1" s="1"/>
      <c r="H1" s="11"/>
    </row>
    <row r="2" spans="1:18" x14ac:dyDescent="0.25">
      <c r="A2" s="2" t="s">
        <v>0</v>
      </c>
      <c r="I2" s="22"/>
      <c r="J2" s="22"/>
      <c r="K2" s="22"/>
      <c r="L2" s="22"/>
      <c r="M2" s="22"/>
      <c r="N2" s="22"/>
      <c r="O2" s="22"/>
      <c r="P2" s="22"/>
    </row>
    <row r="3" spans="1:18" x14ac:dyDescent="0.25">
      <c r="A3" s="2" t="s">
        <v>1</v>
      </c>
      <c r="I3" s="22"/>
      <c r="J3" s="22"/>
      <c r="K3" s="22"/>
      <c r="L3" s="22"/>
      <c r="M3" s="22"/>
      <c r="N3" s="22"/>
      <c r="O3" s="22"/>
      <c r="P3" s="22"/>
    </row>
    <row r="4" spans="1:18" x14ac:dyDescent="0.25">
      <c r="A4" s="2" t="s">
        <v>2</v>
      </c>
      <c r="I4" s="22"/>
      <c r="J4" s="22"/>
      <c r="K4" s="22"/>
      <c r="L4" s="22"/>
      <c r="M4" s="22"/>
      <c r="N4" s="22"/>
      <c r="O4" s="22"/>
      <c r="P4" s="22"/>
    </row>
    <row r="5" spans="1:18" x14ac:dyDescent="0.25">
      <c r="I5" s="22"/>
      <c r="J5" s="22"/>
      <c r="K5" s="22"/>
      <c r="L5" s="22"/>
      <c r="M5" s="22"/>
      <c r="N5" s="22"/>
      <c r="O5" s="22"/>
      <c r="P5" s="22"/>
    </row>
    <row r="6" spans="1:18" ht="20.25" x14ac:dyDescent="0.25">
      <c r="A6" s="128" t="s">
        <v>3</v>
      </c>
      <c r="B6" s="128"/>
      <c r="C6" s="128"/>
      <c r="D6" s="128"/>
      <c r="E6" s="128"/>
      <c r="F6" s="128"/>
      <c r="G6" s="128"/>
      <c r="H6" s="128"/>
      <c r="I6" s="22"/>
      <c r="J6" s="22"/>
      <c r="K6" s="22"/>
      <c r="L6" s="22"/>
      <c r="M6" s="22"/>
      <c r="N6" s="22"/>
      <c r="O6" s="22"/>
      <c r="P6" s="22"/>
    </row>
    <row r="7" spans="1:18" x14ac:dyDescent="0.25">
      <c r="A7" s="129" t="s">
        <v>20</v>
      </c>
      <c r="B7" s="129"/>
      <c r="C7" s="129"/>
      <c r="D7" s="129"/>
      <c r="E7" s="129"/>
      <c r="F7" s="129"/>
      <c r="G7" s="129"/>
      <c r="H7" s="129"/>
      <c r="I7" s="22"/>
      <c r="J7" s="22"/>
      <c r="K7" s="22"/>
      <c r="L7" s="22"/>
      <c r="M7" s="22"/>
      <c r="N7" s="22"/>
      <c r="O7" s="22"/>
      <c r="P7" s="22"/>
    </row>
    <row r="8" spans="1:18" x14ac:dyDescent="0.25">
      <c r="B8" s="5"/>
      <c r="C8" s="5"/>
      <c r="D8" s="5"/>
      <c r="E8" s="5"/>
      <c r="F8" s="5"/>
      <c r="G8" s="5"/>
      <c r="H8" s="13"/>
      <c r="I8" s="22"/>
      <c r="J8" s="22"/>
      <c r="K8" s="22"/>
      <c r="L8" s="22"/>
      <c r="M8" s="22"/>
      <c r="N8" s="22"/>
      <c r="O8" s="22"/>
      <c r="P8" s="22"/>
    </row>
    <row r="9" spans="1:18" x14ac:dyDescent="0.25">
      <c r="A9" s="123" t="s">
        <v>4</v>
      </c>
      <c r="B9" s="121" t="s">
        <v>6</v>
      </c>
      <c r="C9" s="121"/>
      <c r="D9" s="121"/>
      <c r="E9" s="121" t="s">
        <v>7</v>
      </c>
      <c r="F9" s="121" t="s">
        <v>8</v>
      </c>
      <c r="G9" s="123" t="s">
        <v>9</v>
      </c>
      <c r="H9" s="125" t="s">
        <v>10</v>
      </c>
      <c r="I9" s="22"/>
      <c r="J9" s="22"/>
      <c r="K9" s="22"/>
      <c r="L9" s="22"/>
      <c r="M9" s="22"/>
      <c r="N9" s="22"/>
      <c r="O9" s="22"/>
      <c r="P9" s="22"/>
    </row>
    <row r="10" spans="1:18" x14ac:dyDescent="0.25">
      <c r="A10" s="124"/>
      <c r="B10" s="20" t="s">
        <v>11</v>
      </c>
      <c r="C10" s="126" t="s">
        <v>12</v>
      </c>
      <c r="D10" s="127"/>
      <c r="E10" s="121"/>
      <c r="F10" s="121"/>
      <c r="G10" s="124"/>
      <c r="H10" s="125"/>
      <c r="I10" s="22"/>
      <c r="J10" s="22"/>
      <c r="K10" s="22"/>
      <c r="L10" s="22"/>
      <c r="M10" s="22"/>
      <c r="N10" s="22"/>
      <c r="O10" s="22"/>
      <c r="P10" s="22"/>
    </row>
    <row r="11" spans="1:18" x14ac:dyDescent="0.25">
      <c r="A11" s="24"/>
      <c r="B11" s="24"/>
      <c r="C11" s="25"/>
      <c r="D11" s="26"/>
      <c r="E11" s="24"/>
      <c r="F11" s="24"/>
      <c r="G11" s="24"/>
      <c r="H11" s="27"/>
      <c r="I11" s="22"/>
      <c r="J11" s="22"/>
      <c r="K11" s="22"/>
      <c r="L11" s="22"/>
      <c r="M11" s="22"/>
      <c r="N11" s="22"/>
      <c r="O11" s="22"/>
      <c r="P11" s="22"/>
    </row>
    <row r="12" spans="1:18" ht="25.5" x14ac:dyDescent="0.25">
      <c r="A12" s="7" t="s">
        <v>21</v>
      </c>
      <c r="B12" s="8">
        <f t="shared" ref="B12:B19" si="0">IF(J12&lt;&gt;"", J12, I12)</f>
        <v>44665</v>
      </c>
      <c r="C12" s="21" t="s">
        <v>23</v>
      </c>
      <c r="D12" s="28">
        <v>7437</v>
      </c>
      <c r="E12" s="7" t="s">
        <v>24</v>
      </c>
      <c r="F12" s="9">
        <v>2641786</v>
      </c>
      <c r="G12" s="9">
        <v>0</v>
      </c>
      <c r="H12" s="14">
        <v>2641786</v>
      </c>
      <c r="I12" s="19">
        <v>44743</v>
      </c>
      <c r="J12" s="19">
        <v>44665</v>
      </c>
      <c r="K12" s="19">
        <v>0</v>
      </c>
      <c r="L12" s="19">
        <v>0</v>
      </c>
      <c r="M12" s="19">
        <v>0</v>
      </c>
      <c r="N12" s="19">
        <v>1</v>
      </c>
      <c r="O12" s="22"/>
      <c r="P12" s="22"/>
      <c r="R12" s="29"/>
    </row>
    <row r="13" spans="1:18" ht="25.5" x14ac:dyDescent="0.25">
      <c r="A13" s="7" t="s">
        <v>21</v>
      </c>
      <c r="B13" s="8">
        <f t="shared" si="0"/>
        <v>44669</v>
      </c>
      <c r="C13" s="21" t="s">
        <v>23</v>
      </c>
      <c r="D13" s="28">
        <v>8127</v>
      </c>
      <c r="E13" s="7" t="s">
        <v>24</v>
      </c>
      <c r="F13" s="9">
        <v>3522380</v>
      </c>
      <c r="G13" s="9">
        <v>0</v>
      </c>
      <c r="H13" s="14">
        <v>3522380</v>
      </c>
      <c r="I13" s="19">
        <v>44743</v>
      </c>
      <c r="J13" s="19">
        <v>44669</v>
      </c>
      <c r="K13" s="19">
        <v>0</v>
      </c>
      <c r="L13" s="19">
        <v>0</v>
      </c>
      <c r="M13" s="19">
        <v>0</v>
      </c>
      <c r="N13" s="19">
        <v>1</v>
      </c>
      <c r="O13" s="22"/>
      <c r="P13" s="22"/>
      <c r="R13" s="29"/>
    </row>
    <row r="14" spans="1:18" ht="25.5" x14ac:dyDescent="0.25">
      <c r="A14" s="7" t="s">
        <v>21</v>
      </c>
      <c r="B14" s="8">
        <f t="shared" si="0"/>
        <v>44669</v>
      </c>
      <c r="C14" s="21" t="s">
        <v>23</v>
      </c>
      <c r="D14" s="28">
        <v>8128</v>
      </c>
      <c r="E14" s="7" t="s">
        <v>24</v>
      </c>
      <c r="F14" s="9">
        <v>3522381</v>
      </c>
      <c r="G14" s="9">
        <v>0</v>
      </c>
      <c r="H14" s="14">
        <v>3522381</v>
      </c>
      <c r="I14" s="19">
        <v>44743</v>
      </c>
      <c r="J14" s="19">
        <v>44669</v>
      </c>
      <c r="K14" s="19">
        <v>0</v>
      </c>
      <c r="L14" s="19">
        <v>0</v>
      </c>
      <c r="M14" s="19">
        <v>0</v>
      </c>
      <c r="N14" s="19">
        <v>1</v>
      </c>
      <c r="O14" s="22"/>
      <c r="P14" s="22"/>
      <c r="R14" s="29"/>
    </row>
    <row r="15" spans="1:18" ht="25.5" x14ac:dyDescent="0.25">
      <c r="A15" s="7" t="s">
        <v>21</v>
      </c>
      <c r="B15" s="8">
        <f t="shared" si="0"/>
        <v>44684</v>
      </c>
      <c r="C15" s="21" t="s">
        <v>23</v>
      </c>
      <c r="D15" s="28">
        <v>10979</v>
      </c>
      <c r="E15" s="7" t="s">
        <v>24</v>
      </c>
      <c r="F15" s="9">
        <v>1989729</v>
      </c>
      <c r="G15" s="9">
        <v>0</v>
      </c>
      <c r="H15" s="14">
        <v>1989729</v>
      </c>
      <c r="I15" s="19">
        <v>44743</v>
      </c>
      <c r="J15" s="19">
        <v>44684</v>
      </c>
      <c r="K15" s="19">
        <v>0</v>
      </c>
      <c r="L15" s="19">
        <v>0</v>
      </c>
      <c r="M15" s="19">
        <v>0</v>
      </c>
      <c r="N15" s="19">
        <v>1</v>
      </c>
      <c r="O15" s="22"/>
      <c r="P15" s="22"/>
      <c r="R15" s="29"/>
    </row>
    <row r="16" spans="1:18" ht="25.5" x14ac:dyDescent="0.25">
      <c r="A16" s="7" t="s">
        <v>21</v>
      </c>
      <c r="B16" s="8">
        <f t="shared" si="0"/>
        <v>44684</v>
      </c>
      <c r="C16" s="21" t="s">
        <v>23</v>
      </c>
      <c r="D16" s="28">
        <v>11004</v>
      </c>
      <c r="E16" s="7" t="s">
        <v>24</v>
      </c>
      <c r="F16" s="9">
        <v>1989729</v>
      </c>
      <c r="G16" s="9">
        <v>0</v>
      </c>
      <c r="H16" s="14">
        <v>1989729</v>
      </c>
      <c r="I16" s="19">
        <v>44743</v>
      </c>
      <c r="J16" s="19">
        <v>44684</v>
      </c>
      <c r="K16" s="19">
        <v>0</v>
      </c>
      <c r="L16" s="19">
        <v>0</v>
      </c>
      <c r="M16" s="19">
        <v>0</v>
      </c>
      <c r="N16" s="19">
        <v>1</v>
      </c>
      <c r="O16" s="22"/>
      <c r="P16" s="22"/>
      <c r="R16" s="29"/>
    </row>
    <row r="17" spans="1:18" ht="25.5" x14ac:dyDescent="0.25">
      <c r="A17" s="7" t="s">
        <v>21</v>
      </c>
      <c r="B17" s="8">
        <f t="shared" si="0"/>
        <v>44684</v>
      </c>
      <c r="C17" s="21" t="s">
        <v>23</v>
      </c>
      <c r="D17" s="28">
        <v>11006</v>
      </c>
      <c r="E17" s="7" t="s">
        <v>24</v>
      </c>
      <c r="F17" s="9">
        <v>1989729</v>
      </c>
      <c r="G17" s="9">
        <v>0</v>
      </c>
      <c r="H17" s="14">
        <v>1989729</v>
      </c>
      <c r="I17" s="19">
        <v>44743</v>
      </c>
      <c r="J17" s="19">
        <v>44684</v>
      </c>
      <c r="K17" s="19">
        <v>0</v>
      </c>
      <c r="L17" s="19">
        <v>0</v>
      </c>
      <c r="M17" s="19">
        <v>0</v>
      </c>
      <c r="N17" s="19">
        <v>1</v>
      </c>
      <c r="O17" s="22"/>
      <c r="P17" s="22"/>
      <c r="R17" s="29"/>
    </row>
    <row r="18" spans="1:18" ht="25.5" x14ac:dyDescent="0.25">
      <c r="A18" s="7" t="s">
        <v>21</v>
      </c>
      <c r="B18" s="8">
        <f t="shared" si="0"/>
        <v>44688</v>
      </c>
      <c r="C18" s="21" t="s">
        <v>23</v>
      </c>
      <c r="D18" s="28">
        <v>11659</v>
      </c>
      <c r="E18" s="7" t="s">
        <v>24</v>
      </c>
      <c r="F18" s="9">
        <v>7216560</v>
      </c>
      <c r="G18" s="9">
        <v>0</v>
      </c>
      <c r="H18" s="14">
        <v>7216560</v>
      </c>
      <c r="I18" s="19">
        <v>44743</v>
      </c>
      <c r="J18" s="19">
        <v>44688</v>
      </c>
      <c r="K18" s="19">
        <v>0</v>
      </c>
      <c r="L18" s="19">
        <v>0</v>
      </c>
      <c r="M18" s="19">
        <v>0</v>
      </c>
      <c r="N18" s="19">
        <v>1</v>
      </c>
      <c r="O18" s="22"/>
      <c r="P18" s="22"/>
      <c r="R18" s="29"/>
    </row>
    <row r="19" spans="1:18" ht="25.5" x14ac:dyDescent="0.25">
      <c r="A19" s="7" t="s">
        <v>21</v>
      </c>
      <c r="B19" s="8">
        <f t="shared" si="0"/>
        <v>44690</v>
      </c>
      <c r="C19" s="21" t="s">
        <v>23</v>
      </c>
      <c r="D19" s="28">
        <v>11949</v>
      </c>
      <c r="E19" s="7" t="s">
        <v>24</v>
      </c>
      <c r="F19" s="9">
        <v>2633985</v>
      </c>
      <c r="G19" s="9">
        <v>0</v>
      </c>
      <c r="H19" s="14">
        <v>2633985</v>
      </c>
      <c r="I19" s="19">
        <v>44743</v>
      </c>
      <c r="J19" s="19">
        <v>44690</v>
      </c>
      <c r="K19" s="19">
        <v>0</v>
      </c>
      <c r="L19" s="19">
        <v>0</v>
      </c>
      <c r="M19" s="19">
        <v>0</v>
      </c>
      <c r="N19" s="19">
        <v>1</v>
      </c>
      <c r="O19" s="22"/>
      <c r="P19" s="22"/>
      <c r="R19" s="29"/>
    </row>
    <row r="20" spans="1:18" ht="25.5" x14ac:dyDescent="0.25">
      <c r="A20" s="7" t="s">
        <v>21</v>
      </c>
      <c r="B20" s="8">
        <v>44693</v>
      </c>
      <c r="C20" s="21" t="s">
        <v>23</v>
      </c>
      <c r="D20" s="28">
        <v>12451</v>
      </c>
      <c r="E20" s="7" t="s">
        <v>24</v>
      </c>
      <c r="F20" s="9">
        <v>1203865</v>
      </c>
      <c r="G20" s="9">
        <v>0</v>
      </c>
      <c r="H20" s="14">
        <v>1203865</v>
      </c>
      <c r="I20" s="19">
        <v>44743</v>
      </c>
      <c r="J20" s="19">
        <v>44663</v>
      </c>
      <c r="K20" s="19">
        <v>0</v>
      </c>
      <c r="L20" s="19">
        <v>0</v>
      </c>
      <c r="M20" s="19">
        <v>0</v>
      </c>
      <c r="N20" s="19">
        <v>1</v>
      </c>
      <c r="O20" s="22"/>
      <c r="P20" s="22"/>
      <c r="R20" s="29"/>
    </row>
    <row r="21" spans="1:18" ht="25.5" x14ac:dyDescent="0.25">
      <c r="A21" s="7" t="s">
        <v>21</v>
      </c>
      <c r="B21" s="8">
        <f t="shared" ref="B21:B34" si="1">IF(J21&lt;&gt;"", J21, I21)</f>
        <v>44697</v>
      </c>
      <c r="C21" s="21" t="s">
        <v>23</v>
      </c>
      <c r="D21" s="28">
        <v>13110</v>
      </c>
      <c r="E21" s="7" t="s">
        <v>24</v>
      </c>
      <c r="F21" s="9">
        <v>1323124</v>
      </c>
      <c r="G21" s="9">
        <v>0</v>
      </c>
      <c r="H21" s="14">
        <v>1323124</v>
      </c>
      <c r="I21" s="19">
        <v>44743</v>
      </c>
      <c r="J21" s="19">
        <v>44697</v>
      </c>
      <c r="K21" s="19">
        <v>0</v>
      </c>
      <c r="L21" s="19">
        <v>0</v>
      </c>
      <c r="M21" s="19">
        <v>0</v>
      </c>
      <c r="N21" s="19">
        <v>1</v>
      </c>
      <c r="O21" s="22"/>
      <c r="P21" s="22"/>
      <c r="R21" s="29"/>
    </row>
    <row r="22" spans="1:18" ht="25.5" x14ac:dyDescent="0.25">
      <c r="A22" s="7" t="s">
        <v>21</v>
      </c>
      <c r="B22" s="8">
        <f t="shared" si="1"/>
        <v>44697</v>
      </c>
      <c r="C22" s="21" t="s">
        <v>23</v>
      </c>
      <c r="D22" s="28">
        <v>13113</v>
      </c>
      <c r="E22" s="7" t="s">
        <v>24</v>
      </c>
      <c r="F22" s="9">
        <v>2407730</v>
      </c>
      <c r="G22" s="9">
        <v>0</v>
      </c>
      <c r="H22" s="14">
        <v>2407730</v>
      </c>
      <c r="I22" s="19">
        <v>44743</v>
      </c>
      <c r="J22" s="19">
        <v>44697</v>
      </c>
      <c r="K22" s="19">
        <v>0</v>
      </c>
      <c r="L22" s="19">
        <v>0</v>
      </c>
      <c r="M22" s="19">
        <v>0</v>
      </c>
      <c r="N22" s="19">
        <v>1</v>
      </c>
      <c r="O22" s="22"/>
      <c r="P22" s="22"/>
      <c r="R22" s="29"/>
    </row>
    <row r="23" spans="1:18" ht="25.5" x14ac:dyDescent="0.25">
      <c r="A23" s="7" t="s">
        <v>21</v>
      </c>
      <c r="B23" s="8">
        <f t="shared" si="1"/>
        <v>44697</v>
      </c>
      <c r="C23" s="21" t="s">
        <v>23</v>
      </c>
      <c r="D23" s="28">
        <v>13130</v>
      </c>
      <c r="E23" s="7" t="s">
        <v>24</v>
      </c>
      <c r="F23" s="9">
        <v>1203865</v>
      </c>
      <c r="G23" s="9">
        <v>0</v>
      </c>
      <c r="H23" s="14">
        <v>1203865</v>
      </c>
      <c r="I23" s="19">
        <v>44743</v>
      </c>
      <c r="J23" s="19">
        <v>44697</v>
      </c>
      <c r="K23" s="19">
        <v>0</v>
      </c>
      <c r="L23" s="19">
        <v>0</v>
      </c>
      <c r="M23" s="19">
        <v>0</v>
      </c>
      <c r="N23" s="19">
        <v>1</v>
      </c>
      <c r="O23" s="22"/>
      <c r="P23" s="22"/>
      <c r="R23" s="29"/>
    </row>
    <row r="24" spans="1:18" ht="25.5" x14ac:dyDescent="0.25">
      <c r="A24" s="7" t="s">
        <v>21</v>
      </c>
      <c r="B24" s="8">
        <f t="shared" si="1"/>
        <v>44700</v>
      </c>
      <c r="C24" s="21" t="s">
        <v>23</v>
      </c>
      <c r="D24" s="28">
        <v>13430</v>
      </c>
      <c r="E24" s="7" t="s">
        <v>24</v>
      </c>
      <c r="F24" s="9">
        <v>876586</v>
      </c>
      <c r="G24" s="9">
        <v>0</v>
      </c>
      <c r="H24" s="14">
        <v>876586</v>
      </c>
      <c r="I24" s="19">
        <v>44743</v>
      </c>
      <c r="J24" s="19">
        <v>44700</v>
      </c>
      <c r="K24" s="19">
        <v>0</v>
      </c>
      <c r="L24" s="19">
        <v>0</v>
      </c>
      <c r="M24" s="19">
        <v>0</v>
      </c>
      <c r="N24" s="19">
        <v>1</v>
      </c>
      <c r="O24" s="22"/>
      <c r="P24" s="22"/>
      <c r="R24" s="29"/>
    </row>
    <row r="25" spans="1:18" ht="25.5" x14ac:dyDescent="0.25">
      <c r="A25" s="7" t="s">
        <v>21</v>
      </c>
      <c r="B25" s="8">
        <f t="shared" si="1"/>
        <v>44704</v>
      </c>
      <c r="C25" s="21" t="s">
        <v>23</v>
      </c>
      <c r="D25" s="28">
        <v>13695</v>
      </c>
      <c r="E25" s="7" t="s">
        <v>24</v>
      </c>
      <c r="F25" s="9">
        <v>1323124</v>
      </c>
      <c r="G25" s="9">
        <v>0</v>
      </c>
      <c r="H25" s="14">
        <v>1323124</v>
      </c>
      <c r="I25" s="19">
        <v>44743</v>
      </c>
      <c r="J25" s="19">
        <v>44704</v>
      </c>
      <c r="K25" s="19">
        <v>0</v>
      </c>
      <c r="L25" s="19">
        <v>0</v>
      </c>
      <c r="M25" s="19">
        <v>0</v>
      </c>
      <c r="N25" s="19">
        <v>1</v>
      </c>
      <c r="O25" s="22"/>
      <c r="P25" s="22"/>
      <c r="R25" s="29"/>
    </row>
    <row r="26" spans="1:18" ht="25.5" x14ac:dyDescent="0.25">
      <c r="A26" s="7" t="s">
        <v>21</v>
      </c>
      <c r="B26" s="8">
        <f t="shared" si="1"/>
        <v>44704</v>
      </c>
      <c r="C26" s="21" t="s">
        <v>23</v>
      </c>
      <c r="D26" s="28">
        <v>13723</v>
      </c>
      <c r="E26" s="7" t="s">
        <v>24</v>
      </c>
      <c r="F26" s="9">
        <v>1461305</v>
      </c>
      <c r="G26" s="9">
        <v>0</v>
      </c>
      <c r="H26" s="14">
        <v>1461305</v>
      </c>
      <c r="I26" s="19">
        <v>44743</v>
      </c>
      <c r="J26" s="19">
        <v>44704</v>
      </c>
      <c r="K26" s="19">
        <v>0</v>
      </c>
      <c r="L26" s="19">
        <v>0</v>
      </c>
      <c r="M26" s="19">
        <v>0</v>
      </c>
      <c r="N26" s="19">
        <v>1</v>
      </c>
      <c r="O26" s="22"/>
      <c r="P26" s="22"/>
      <c r="R26" s="29"/>
    </row>
    <row r="27" spans="1:18" ht="25.5" x14ac:dyDescent="0.25">
      <c r="A27" s="7" t="s">
        <v>21</v>
      </c>
      <c r="B27" s="8">
        <f t="shared" si="1"/>
        <v>44704</v>
      </c>
      <c r="C27" s="21" t="s">
        <v>23</v>
      </c>
      <c r="D27" s="28">
        <v>13724</v>
      </c>
      <c r="E27" s="7" t="s">
        <v>24</v>
      </c>
      <c r="F27" s="9">
        <v>1838003</v>
      </c>
      <c r="G27" s="9">
        <v>0</v>
      </c>
      <c r="H27" s="14">
        <v>1838003</v>
      </c>
      <c r="I27" s="19">
        <v>44743</v>
      </c>
      <c r="J27" s="19">
        <v>44704</v>
      </c>
      <c r="K27" s="19">
        <v>0</v>
      </c>
      <c r="L27" s="19">
        <v>0</v>
      </c>
      <c r="M27" s="19">
        <v>0</v>
      </c>
      <c r="N27" s="19">
        <v>1</v>
      </c>
      <c r="O27" s="22"/>
      <c r="P27" s="22"/>
      <c r="R27" s="29"/>
    </row>
    <row r="28" spans="1:18" ht="25.5" x14ac:dyDescent="0.25">
      <c r="A28" s="7" t="s">
        <v>21</v>
      </c>
      <c r="B28" s="8">
        <f t="shared" si="1"/>
        <v>44705</v>
      </c>
      <c r="C28" s="21" t="s">
        <v>23</v>
      </c>
      <c r="D28" s="28">
        <v>13795</v>
      </c>
      <c r="E28" s="7" t="s">
        <v>24</v>
      </c>
      <c r="F28" s="9">
        <v>2017456</v>
      </c>
      <c r="G28" s="9">
        <v>0</v>
      </c>
      <c r="H28" s="14">
        <v>2017456</v>
      </c>
      <c r="I28" s="19">
        <v>44743</v>
      </c>
      <c r="J28" s="19">
        <v>44705</v>
      </c>
      <c r="K28" s="19">
        <v>0</v>
      </c>
      <c r="L28" s="19">
        <v>0</v>
      </c>
      <c r="M28" s="19">
        <v>0</v>
      </c>
      <c r="N28" s="19">
        <v>1</v>
      </c>
      <c r="O28" s="22"/>
      <c r="P28" s="22"/>
      <c r="R28" s="29"/>
    </row>
    <row r="29" spans="1:18" ht="25.5" x14ac:dyDescent="0.25">
      <c r="A29" s="7" t="s">
        <v>21</v>
      </c>
      <c r="B29" s="8">
        <f t="shared" si="1"/>
        <v>44706</v>
      </c>
      <c r="C29" s="21" t="s">
        <v>23</v>
      </c>
      <c r="D29" s="28">
        <v>14119</v>
      </c>
      <c r="E29" s="7" t="s">
        <v>24</v>
      </c>
      <c r="F29" s="9">
        <v>2295162</v>
      </c>
      <c r="G29" s="9">
        <v>0</v>
      </c>
      <c r="H29" s="14">
        <v>2295162</v>
      </c>
      <c r="I29" s="19">
        <v>44743</v>
      </c>
      <c r="J29" s="19">
        <v>44706</v>
      </c>
      <c r="K29" s="19">
        <v>0</v>
      </c>
      <c r="L29" s="19">
        <v>0</v>
      </c>
      <c r="M29" s="19">
        <v>0</v>
      </c>
      <c r="N29" s="19">
        <v>1</v>
      </c>
      <c r="O29" s="22"/>
      <c r="P29" s="22"/>
      <c r="R29" s="29"/>
    </row>
    <row r="30" spans="1:18" ht="25.5" x14ac:dyDescent="0.25">
      <c r="A30" s="7" t="s">
        <v>21</v>
      </c>
      <c r="B30" s="8">
        <f t="shared" si="1"/>
        <v>44707</v>
      </c>
      <c r="C30" s="21" t="s">
        <v>23</v>
      </c>
      <c r="D30" s="28">
        <v>14421</v>
      </c>
      <c r="E30" s="7" t="s">
        <v>24</v>
      </c>
      <c r="F30" s="9">
        <v>1663994</v>
      </c>
      <c r="G30" s="9">
        <v>0</v>
      </c>
      <c r="H30" s="14">
        <v>1663994</v>
      </c>
      <c r="I30" s="19">
        <v>44743</v>
      </c>
      <c r="J30" s="19">
        <v>44707</v>
      </c>
      <c r="K30" s="19">
        <v>0</v>
      </c>
      <c r="L30" s="19">
        <v>0</v>
      </c>
      <c r="M30" s="19">
        <v>0</v>
      </c>
      <c r="N30" s="19">
        <v>1</v>
      </c>
      <c r="O30" s="22"/>
      <c r="P30" s="22"/>
      <c r="R30" s="29"/>
    </row>
    <row r="31" spans="1:18" ht="25.5" x14ac:dyDescent="0.25">
      <c r="A31" s="7" t="s">
        <v>21</v>
      </c>
      <c r="B31" s="8">
        <f t="shared" si="1"/>
        <v>44709</v>
      </c>
      <c r="C31" s="21" t="s">
        <v>23</v>
      </c>
      <c r="D31" s="28">
        <v>14752</v>
      </c>
      <c r="E31" s="7" t="s">
        <v>24</v>
      </c>
      <c r="F31" s="9">
        <v>1203865</v>
      </c>
      <c r="G31" s="9">
        <v>0</v>
      </c>
      <c r="H31" s="14">
        <v>1203865</v>
      </c>
      <c r="I31" s="19">
        <v>44743</v>
      </c>
      <c r="J31" s="19">
        <v>44709</v>
      </c>
      <c r="K31" s="19">
        <v>0</v>
      </c>
      <c r="L31" s="19">
        <v>0</v>
      </c>
      <c r="M31" s="19">
        <v>0</v>
      </c>
      <c r="N31" s="19">
        <v>1</v>
      </c>
      <c r="O31" s="22"/>
      <c r="P31" s="22"/>
      <c r="R31" s="29"/>
    </row>
    <row r="32" spans="1:18" ht="25.5" x14ac:dyDescent="0.25">
      <c r="A32" s="7" t="s">
        <v>21</v>
      </c>
      <c r="B32" s="8">
        <f t="shared" si="1"/>
        <v>44711</v>
      </c>
      <c r="C32" s="21" t="s">
        <v>23</v>
      </c>
      <c r="D32" s="28">
        <v>14779</v>
      </c>
      <c r="E32" s="7" t="s">
        <v>24</v>
      </c>
      <c r="F32" s="9">
        <v>2627975</v>
      </c>
      <c r="G32" s="9">
        <v>0</v>
      </c>
      <c r="H32" s="14">
        <v>2627975</v>
      </c>
      <c r="I32" s="19">
        <v>44743</v>
      </c>
      <c r="J32" s="19">
        <v>44711</v>
      </c>
      <c r="K32" s="19">
        <v>0</v>
      </c>
      <c r="L32" s="19">
        <v>0</v>
      </c>
      <c r="M32" s="19">
        <v>0</v>
      </c>
      <c r="N32" s="19">
        <v>1</v>
      </c>
      <c r="O32" s="22"/>
      <c r="P32" s="22"/>
      <c r="R32" s="29"/>
    </row>
    <row r="33" spans="1:18" ht="25.5" x14ac:dyDescent="0.25">
      <c r="A33" s="7" t="s">
        <v>21</v>
      </c>
      <c r="B33" s="8">
        <f t="shared" si="1"/>
        <v>44712</v>
      </c>
      <c r="C33" s="21" t="s">
        <v>23</v>
      </c>
      <c r="D33" s="28">
        <v>15157</v>
      </c>
      <c r="E33" s="7" t="s">
        <v>24</v>
      </c>
      <c r="F33" s="9">
        <v>939617</v>
      </c>
      <c r="G33" s="9">
        <v>0</v>
      </c>
      <c r="H33" s="14">
        <v>939617</v>
      </c>
      <c r="I33" s="19">
        <v>44743</v>
      </c>
      <c r="J33" s="19">
        <v>44712</v>
      </c>
      <c r="K33" s="19">
        <v>0</v>
      </c>
      <c r="L33" s="19">
        <v>0</v>
      </c>
      <c r="M33" s="19">
        <v>0</v>
      </c>
      <c r="N33" s="19">
        <v>1</v>
      </c>
      <c r="O33" s="22"/>
      <c r="P33" s="22"/>
      <c r="R33" s="29"/>
    </row>
    <row r="34" spans="1:18" ht="25.5" x14ac:dyDescent="0.25">
      <c r="A34" s="7" t="s">
        <v>21</v>
      </c>
      <c r="B34" s="8">
        <f t="shared" si="1"/>
        <v>44712</v>
      </c>
      <c r="C34" s="21" t="s">
        <v>23</v>
      </c>
      <c r="D34" s="28">
        <v>15171</v>
      </c>
      <c r="E34" s="7" t="s">
        <v>24</v>
      </c>
      <c r="F34" s="9">
        <v>2446097</v>
      </c>
      <c r="G34" s="9">
        <v>0</v>
      </c>
      <c r="H34" s="14">
        <v>2446097</v>
      </c>
      <c r="I34" s="19">
        <v>44743</v>
      </c>
      <c r="J34" s="19">
        <v>44712</v>
      </c>
      <c r="K34" s="19">
        <v>0</v>
      </c>
      <c r="L34" s="19">
        <v>0</v>
      </c>
      <c r="M34" s="19">
        <v>0</v>
      </c>
      <c r="N34" s="19">
        <v>1</v>
      </c>
      <c r="O34" s="22"/>
      <c r="P34" s="22"/>
      <c r="R34" s="29"/>
    </row>
    <row r="35" spans="1:18" x14ac:dyDescent="0.25">
      <c r="A35" s="10"/>
      <c r="B35" s="10"/>
      <c r="C35" s="10"/>
      <c r="D35" s="10"/>
      <c r="E35" s="10"/>
      <c r="F35" s="10"/>
      <c r="G35" s="10"/>
      <c r="H35" s="15"/>
      <c r="I35" s="22"/>
      <c r="J35" s="22"/>
      <c r="K35" s="22"/>
      <c r="L35" s="22"/>
      <c r="M35" s="22"/>
      <c r="N35" s="22"/>
      <c r="O35" s="22"/>
      <c r="P35" s="22"/>
    </row>
    <row r="36" spans="1:18" x14ac:dyDescent="0.25">
      <c r="A36" s="132" t="s">
        <v>13</v>
      </c>
      <c r="B36" s="132"/>
      <c r="C36" s="132"/>
      <c r="D36" s="132"/>
      <c r="E36" s="132"/>
      <c r="F36" s="17">
        <f>SUMIF($K$12:K34, 0, $F$12:F34)</f>
        <v>50338047</v>
      </c>
      <c r="G36" s="17">
        <f>SUMIF($K$12:K34, 0, $G$12:G34)</f>
        <v>0</v>
      </c>
      <c r="H36" s="18">
        <f>SUMIF($K$12:K34, 0, $H$12:H34)</f>
        <v>50338047</v>
      </c>
      <c r="I36" s="22"/>
      <c r="J36" s="22"/>
      <c r="K36" s="22"/>
      <c r="L36" s="22"/>
      <c r="M36" s="22"/>
      <c r="N36" s="22"/>
      <c r="O36" s="22"/>
      <c r="P36" s="22"/>
    </row>
    <row r="37" spans="1:18" x14ac:dyDescent="0.25">
      <c r="I37" s="22"/>
      <c r="J37" s="22"/>
      <c r="K37" s="22"/>
      <c r="L37" s="22"/>
      <c r="M37" s="22"/>
      <c r="N37" s="22"/>
      <c r="O37" s="22"/>
      <c r="P37" s="22"/>
    </row>
    <row r="38" spans="1:18" x14ac:dyDescent="0.25">
      <c r="F38" s="129" t="s">
        <v>14</v>
      </c>
      <c r="G38" s="129"/>
      <c r="H38" s="129"/>
      <c r="I38" s="22"/>
      <c r="J38" s="22"/>
      <c r="K38" s="22"/>
      <c r="L38" s="22"/>
      <c r="M38" s="22"/>
      <c r="N38" s="22"/>
      <c r="O38" s="22"/>
      <c r="P38" s="22"/>
    </row>
    <row r="39" spans="1:18" x14ac:dyDescent="0.25">
      <c r="A39" s="30" t="s">
        <v>15</v>
      </c>
      <c r="B39" s="3"/>
      <c r="C39" s="3"/>
      <c r="D39" s="3"/>
      <c r="F39" s="130" t="s">
        <v>16</v>
      </c>
      <c r="G39" s="130"/>
      <c r="H39" s="130"/>
      <c r="I39" s="22"/>
      <c r="J39" s="22"/>
      <c r="K39" s="22"/>
      <c r="L39" s="22"/>
      <c r="M39" s="22"/>
      <c r="N39" s="22"/>
      <c r="O39" s="22"/>
      <c r="P39" s="22"/>
    </row>
    <row r="40" spans="1:18" x14ac:dyDescent="0.25">
      <c r="A40" s="23" t="s">
        <v>17</v>
      </c>
      <c r="B40" s="6"/>
      <c r="C40" s="6"/>
      <c r="D40" s="6"/>
      <c r="F40" s="131" t="s">
        <v>18</v>
      </c>
      <c r="G40" s="131"/>
      <c r="H40" s="131"/>
      <c r="I40" s="22"/>
      <c r="J40" s="22"/>
      <c r="K40" s="22"/>
      <c r="L40" s="22"/>
      <c r="M40" s="22"/>
      <c r="N40" s="22"/>
      <c r="O40" s="22"/>
      <c r="P40" s="22"/>
    </row>
    <row r="41" spans="1:18" x14ac:dyDescent="0.25">
      <c r="A41" s="23"/>
      <c r="B41" s="6"/>
      <c r="C41" s="6"/>
      <c r="D41" s="6"/>
      <c r="F41" s="23"/>
      <c r="G41" s="23"/>
      <c r="H41" s="23"/>
      <c r="I41" s="22"/>
      <c r="J41" s="22"/>
      <c r="K41" s="22"/>
      <c r="L41" s="22"/>
      <c r="M41" s="22"/>
      <c r="N41" s="22"/>
      <c r="O41" s="22"/>
      <c r="P41" s="22"/>
    </row>
    <row r="42" spans="1:18" x14ac:dyDescent="0.25">
      <c r="A42" s="23"/>
      <c r="B42" s="6"/>
      <c r="C42" s="6"/>
      <c r="D42" s="6"/>
      <c r="F42" s="23"/>
      <c r="G42" s="23"/>
      <c r="H42" s="23"/>
      <c r="I42" s="22"/>
      <c r="J42" s="22"/>
      <c r="K42" s="22"/>
      <c r="L42" s="22"/>
      <c r="M42" s="22"/>
      <c r="N42" s="22"/>
      <c r="O42" s="22"/>
      <c r="P42" s="22"/>
    </row>
    <row r="43" spans="1:18" x14ac:dyDescent="0.25">
      <c r="A43" s="23"/>
      <c r="B43" s="6"/>
      <c r="C43" s="6"/>
      <c r="D43" s="6"/>
      <c r="F43" s="23"/>
      <c r="G43" s="23"/>
      <c r="H43" s="23"/>
      <c r="I43" s="22"/>
      <c r="J43" s="22"/>
      <c r="K43" s="22"/>
      <c r="L43" s="22"/>
      <c r="M43" s="22"/>
      <c r="N43" s="22"/>
      <c r="O43" s="22"/>
      <c r="P43" s="22"/>
    </row>
    <row r="44" spans="1:18" x14ac:dyDescent="0.25">
      <c r="B44" s="4"/>
      <c r="C44" s="4"/>
      <c r="D44" s="4"/>
      <c r="E44" s="4"/>
      <c r="F44" s="4"/>
      <c r="G44" s="4"/>
      <c r="H44" s="16"/>
      <c r="I44" s="22"/>
      <c r="J44" s="22"/>
      <c r="K44" s="22"/>
      <c r="L44" s="22"/>
      <c r="M44" s="22"/>
      <c r="N44" s="22"/>
      <c r="O44" s="22"/>
      <c r="P44" s="22"/>
    </row>
    <row r="45" spans="1:18" x14ac:dyDescent="0.25">
      <c r="B45" s="3"/>
      <c r="C45" s="3"/>
      <c r="D45" s="3"/>
      <c r="E45" s="3"/>
      <c r="F45" s="130" t="s">
        <v>19</v>
      </c>
      <c r="G45" s="130"/>
      <c r="H45" s="130"/>
    </row>
  </sheetData>
  <autoFilter ref="A11:P34" xr:uid="{00000000-0009-0000-0000-000000000000}">
    <sortState xmlns:xlrd2="http://schemas.microsoft.com/office/spreadsheetml/2017/richdata2" ref="A12:P66">
      <sortCondition ref="B11:B66"/>
    </sortState>
  </autoFilter>
  <mergeCells count="14">
    <mergeCell ref="F45:H45"/>
    <mergeCell ref="F38:H38"/>
    <mergeCell ref="F39:H39"/>
    <mergeCell ref="F40:H40"/>
    <mergeCell ref="A36:E36"/>
    <mergeCell ref="A6:H6"/>
    <mergeCell ref="A7:H7"/>
    <mergeCell ref="B9:D9"/>
    <mergeCell ref="F9:F10"/>
    <mergeCell ref="H9:H10"/>
    <mergeCell ref="E9:E10"/>
    <mergeCell ref="C10:D10"/>
    <mergeCell ref="A9:A10"/>
    <mergeCell ref="G9:G10"/>
  </mergeCells>
  <pageMargins left="0.19685039370078741" right="0.19685039370078741" top="0.19685039370078741" bottom="0.19685039370078741" header="0" footer="0"/>
  <pageSetup paperSize="9" scale="7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B66B5-22A0-47F1-9689-24A5EE619F57}">
  <dimension ref="A1:S32"/>
  <sheetViews>
    <sheetView topLeftCell="A4" workbookViewId="0">
      <selection activeCell="B17" sqref="B17"/>
    </sheetView>
  </sheetViews>
  <sheetFormatPr defaultColWidth="9.140625" defaultRowHeight="12.75" x14ac:dyDescent="0.25"/>
  <cols>
    <col min="1" max="1" width="10" style="2" customWidth="1"/>
    <col min="2" max="2" width="34" style="2" customWidth="1"/>
    <col min="3" max="3" width="9" style="2" customWidth="1"/>
    <col min="4" max="4" width="4.85546875" style="2" customWidth="1"/>
    <col min="5" max="5" width="10" style="2" customWidth="1"/>
    <col min="6" max="6" width="30.42578125" style="2" bestFit="1" customWidth="1"/>
    <col min="7" max="7" width="11.7109375" style="2" bestFit="1" customWidth="1"/>
    <col min="8" max="8" width="9.7109375" style="2" bestFit="1" customWidth="1"/>
    <col min="9" max="9" width="15" style="12" customWidth="1"/>
    <col min="10" max="10" width="8.140625" style="19" hidden="1" customWidth="1"/>
    <col min="11" max="11" width="7.28515625" style="19" hidden="1" customWidth="1"/>
    <col min="12" max="12" width="9" style="19" hidden="1" customWidth="1"/>
    <col min="13" max="13" width="4.42578125" style="19" customWidth="1"/>
    <col min="14" max="14" width="0.28515625" style="19" customWidth="1"/>
    <col min="15" max="15" width="1.7109375" style="19" customWidth="1"/>
    <col min="16" max="16" width="9.140625" style="2"/>
    <col min="17" max="17" width="19.28515625" style="2" bestFit="1" customWidth="1"/>
    <col min="18" max="18" width="11.140625" style="2" bestFit="1" customWidth="1"/>
    <col min="19" max="19" width="9.5703125" style="2" bestFit="1" customWidth="1"/>
    <col min="20" max="16384" width="9.140625" style="2"/>
  </cols>
  <sheetData>
    <row r="1" spans="1:19" x14ac:dyDescent="0.25">
      <c r="A1" s="1"/>
      <c r="B1" s="1"/>
      <c r="E1" s="1"/>
      <c r="F1" s="1"/>
      <c r="G1" s="1"/>
      <c r="H1" s="1"/>
      <c r="I1" s="11"/>
    </row>
    <row r="2" spans="1:19" x14ac:dyDescent="0.25">
      <c r="A2" s="2" t="s">
        <v>0</v>
      </c>
      <c r="J2" s="22"/>
      <c r="K2" s="22"/>
      <c r="L2" s="22"/>
      <c r="M2" s="22"/>
      <c r="N2" s="22"/>
      <c r="O2" s="22"/>
      <c r="P2" s="22"/>
      <c r="Q2" s="22"/>
    </row>
    <row r="3" spans="1:19" x14ac:dyDescent="0.25">
      <c r="A3" s="2" t="s">
        <v>1</v>
      </c>
      <c r="J3" s="22"/>
      <c r="K3" s="22"/>
      <c r="L3" s="22"/>
      <c r="M3" s="22"/>
      <c r="N3" s="22"/>
      <c r="O3" s="22"/>
      <c r="P3" s="22"/>
      <c r="Q3" s="22"/>
    </row>
    <row r="4" spans="1:19" x14ac:dyDescent="0.25">
      <c r="A4" s="2" t="s">
        <v>2</v>
      </c>
      <c r="J4" s="22"/>
      <c r="K4" s="22"/>
      <c r="L4" s="22"/>
      <c r="M4" s="22"/>
      <c r="N4" s="22"/>
      <c r="O4" s="22"/>
      <c r="P4" s="22"/>
      <c r="Q4" s="22"/>
    </row>
    <row r="5" spans="1:19" x14ac:dyDescent="0.25">
      <c r="J5" s="22"/>
      <c r="K5" s="22"/>
      <c r="L5" s="22"/>
      <c r="M5" s="22"/>
      <c r="N5" s="22"/>
      <c r="O5" s="22"/>
      <c r="P5" s="22"/>
      <c r="Q5" s="22"/>
    </row>
    <row r="6" spans="1:19" ht="20.25" x14ac:dyDescent="0.25">
      <c r="A6" s="128" t="s">
        <v>3</v>
      </c>
      <c r="B6" s="128"/>
      <c r="C6" s="128"/>
      <c r="D6" s="128"/>
      <c r="E6" s="128"/>
      <c r="F6" s="128"/>
      <c r="G6" s="128"/>
      <c r="H6" s="128"/>
      <c r="I6" s="128"/>
      <c r="J6" s="22"/>
      <c r="K6" s="22"/>
      <c r="L6" s="22"/>
      <c r="M6" s="22"/>
      <c r="N6" s="22"/>
      <c r="O6" s="22"/>
      <c r="P6" s="22"/>
      <c r="Q6" s="22"/>
    </row>
    <row r="7" spans="1:19" x14ac:dyDescent="0.25">
      <c r="A7" s="129" t="s">
        <v>20</v>
      </c>
      <c r="B7" s="129"/>
      <c r="C7" s="129"/>
      <c r="D7" s="129"/>
      <c r="E7" s="129"/>
      <c r="F7" s="129"/>
      <c r="G7" s="129"/>
      <c r="H7" s="129"/>
      <c r="I7" s="129"/>
      <c r="J7" s="22"/>
      <c r="K7" s="22"/>
      <c r="L7" s="22"/>
      <c r="M7" s="22"/>
      <c r="N7" s="22"/>
      <c r="O7" s="22"/>
      <c r="P7" s="22"/>
      <c r="Q7" s="22"/>
    </row>
    <row r="8" spans="1:19" x14ac:dyDescent="0.25">
      <c r="C8" s="5"/>
      <c r="D8" s="5"/>
      <c r="E8" s="5"/>
      <c r="F8" s="5"/>
      <c r="G8" s="5"/>
      <c r="H8" s="5"/>
      <c r="I8" s="13"/>
      <c r="J8" s="22"/>
      <c r="K8" s="22"/>
      <c r="L8" s="22"/>
      <c r="M8" s="22"/>
      <c r="N8" s="22"/>
      <c r="O8" s="22"/>
      <c r="P8" s="22"/>
      <c r="Q8" s="22"/>
    </row>
    <row r="9" spans="1:19" x14ac:dyDescent="0.25">
      <c r="A9" s="121" t="s">
        <v>4</v>
      </c>
      <c r="B9" s="123" t="s">
        <v>5</v>
      </c>
      <c r="C9" s="121" t="s">
        <v>6</v>
      </c>
      <c r="D9" s="121"/>
      <c r="E9" s="121"/>
      <c r="F9" s="121" t="s">
        <v>7</v>
      </c>
      <c r="G9" s="121" t="s">
        <v>8</v>
      </c>
      <c r="H9" s="123" t="s">
        <v>9</v>
      </c>
      <c r="I9" s="125" t="s">
        <v>10</v>
      </c>
      <c r="J9" s="22"/>
      <c r="K9" s="22"/>
      <c r="L9" s="22"/>
      <c r="M9" s="22"/>
      <c r="N9" s="22"/>
      <c r="O9" s="22"/>
      <c r="P9" s="22"/>
      <c r="Q9" s="22"/>
    </row>
    <row r="10" spans="1:19" x14ac:dyDescent="0.25">
      <c r="A10" s="121"/>
      <c r="B10" s="124"/>
      <c r="C10" s="20" t="s">
        <v>11</v>
      </c>
      <c r="D10" s="126" t="s">
        <v>12</v>
      </c>
      <c r="E10" s="127"/>
      <c r="F10" s="121"/>
      <c r="G10" s="121"/>
      <c r="H10" s="124"/>
      <c r="I10" s="125"/>
      <c r="J10" s="22"/>
      <c r="K10" s="22"/>
      <c r="L10" s="22"/>
      <c r="M10" s="22"/>
      <c r="N10" s="22"/>
      <c r="O10" s="22"/>
      <c r="P10" s="22"/>
      <c r="Q10" s="22"/>
    </row>
    <row r="11" spans="1:19" x14ac:dyDescent="0.25">
      <c r="A11" s="24"/>
      <c r="B11" s="24"/>
      <c r="C11" s="24"/>
      <c r="D11" s="25"/>
      <c r="E11" s="26"/>
      <c r="F11" s="24"/>
      <c r="G11" s="24"/>
      <c r="H11" s="24"/>
      <c r="I11" s="27"/>
      <c r="J11" s="22"/>
      <c r="K11" s="22"/>
      <c r="L11" s="22"/>
      <c r="M11" s="22"/>
      <c r="N11" s="22"/>
      <c r="O11" s="22"/>
      <c r="P11" s="22"/>
      <c r="Q11" s="22"/>
    </row>
    <row r="12" spans="1:19" ht="25.5" x14ac:dyDescent="0.25">
      <c r="A12" s="7" t="s">
        <v>21</v>
      </c>
      <c r="B12" s="7" t="s">
        <v>22</v>
      </c>
      <c r="C12" s="8">
        <f>IF(K12&lt;&gt;"", K12, J12)</f>
        <v>44732</v>
      </c>
      <c r="D12" s="21" t="s">
        <v>23</v>
      </c>
      <c r="E12" s="32" t="s">
        <v>25</v>
      </c>
      <c r="F12" s="7" t="s">
        <v>26</v>
      </c>
      <c r="G12" s="9">
        <v>2852636</v>
      </c>
      <c r="H12" s="9">
        <v>0</v>
      </c>
      <c r="I12" s="14">
        <v>2852636</v>
      </c>
      <c r="J12" s="19">
        <v>44742</v>
      </c>
      <c r="K12" s="19">
        <v>44732</v>
      </c>
      <c r="L12" s="19">
        <v>0</v>
      </c>
      <c r="M12" s="19">
        <v>0</v>
      </c>
      <c r="N12" s="19">
        <v>0</v>
      </c>
      <c r="O12" s="19">
        <v>1</v>
      </c>
      <c r="P12" s="22" t="s">
        <v>27</v>
      </c>
      <c r="Q12" s="22" t="s">
        <v>28</v>
      </c>
      <c r="R12" s="33">
        <v>2852636</v>
      </c>
      <c r="S12" s="34">
        <v>0</v>
      </c>
    </row>
    <row r="13" spans="1:19" ht="25.5" x14ac:dyDescent="0.25">
      <c r="A13" s="7" t="s">
        <v>21</v>
      </c>
      <c r="B13" s="7" t="s">
        <v>22</v>
      </c>
      <c r="C13" s="8">
        <f t="shared" ref="C13:C22" si="0">IF(K13&lt;&gt;"", K13, J13)</f>
        <v>44746</v>
      </c>
      <c r="D13" s="21" t="s">
        <v>23</v>
      </c>
      <c r="E13" s="32" t="s">
        <v>29</v>
      </c>
      <c r="F13" s="7" t="s">
        <v>26</v>
      </c>
      <c r="G13" s="9">
        <v>805707</v>
      </c>
      <c r="H13" s="9">
        <v>0</v>
      </c>
      <c r="I13" s="14">
        <v>805707</v>
      </c>
      <c r="J13" s="19">
        <v>44754</v>
      </c>
      <c r="K13" s="19">
        <v>44746</v>
      </c>
      <c r="L13" s="19">
        <v>0</v>
      </c>
      <c r="M13" s="19">
        <v>0</v>
      </c>
      <c r="N13" s="19">
        <v>0</v>
      </c>
      <c r="O13" s="19">
        <v>1</v>
      </c>
      <c r="P13" s="22" t="s">
        <v>30</v>
      </c>
      <c r="Q13" s="22" t="s">
        <v>31</v>
      </c>
      <c r="R13" s="33">
        <v>805707</v>
      </c>
      <c r="S13" s="34">
        <v>0</v>
      </c>
    </row>
    <row r="14" spans="1:19" ht="25.5" x14ac:dyDescent="0.25">
      <c r="A14" s="7" t="s">
        <v>21</v>
      </c>
      <c r="B14" s="7" t="s">
        <v>22</v>
      </c>
      <c r="C14" s="8">
        <f t="shared" si="0"/>
        <v>44746</v>
      </c>
      <c r="D14" s="21" t="s">
        <v>23</v>
      </c>
      <c r="E14" s="32" t="s">
        <v>32</v>
      </c>
      <c r="F14" s="7" t="s">
        <v>26</v>
      </c>
      <c r="G14" s="9">
        <v>1439845</v>
      </c>
      <c r="H14" s="9">
        <v>0</v>
      </c>
      <c r="I14" s="14">
        <v>1439845</v>
      </c>
      <c r="J14" s="19">
        <v>44754</v>
      </c>
      <c r="K14" s="19">
        <v>44746</v>
      </c>
      <c r="L14" s="19">
        <v>0</v>
      </c>
      <c r="M14" s="19">
        <v>0</v>
      </c>
      <c r="N14" s="19">
        <v>0</v>
      </c>
      <c r="O14" s="19">
        <v>1</v>
      </c>
      <c r="P14" s="22" t="s">
        <v>33</v>
      </c>
      <c r="Q14" s="22" t="s">
        <v>34</v>
      </c>
      <c r="R14" s="33">
        <v>1439846</v>
      </c>
      <c r="S14" s="34">
        <v>1</v>
      </c>
    </row>
    <row r="15" spans="1:19" ht="25.5" x14ac:dyDescent="0.25">
      <c r="A15" s="7" t="s">
        <v>21</v>
      </c>
      <c r="B15" s="7" t="s">
        <v>22</v>
      </c>
      <c r="C15" s="8">
        <f t="shared" si="0"/>
        <v>44746</v>
      </c>
      <c r="D15" s="21" t="s">
        <v>23</v>
      </c>
      <c r="E15" s="32" t="s">
        <v>35</v>
      </c>
      <c r="F15" s="7" t="s">
        <v>26</v>
      </c>
      <c r="G15" s="9">
        <v>569727</v>
      </c>
      <c r="H15" s="9">
        <v>0</v>
      </c>
      <c r="I15" s="14">
        <v>569727</v>
      </c>
      <c r="J15" s="19">
        <v>44754</v>
      </c>
      <c r="K15" s="19">
        <v>44746</v>
      </c>
      <c r="L15" s="19">
        <v>0</v>
      </c>
      <c r="M15" s="19">
        <v>0</v>
      </c>
      <c r="N15" s="19">
        <v>0</v>
      </c>
      <c r="O15" s="19">
        <v>1</v>
      </c>
      <c r="P15" s="22" t="s">
        <v>36</v>
      </c>
      <c r="Q15" s="22" t="s">
        <v>37</v>
      </c>
      <c r="R15" s="33">
        <v>569727</v>
      </c>
      <c r="S15" s="34">
        <v>0</v>
      </c>
    </row>
    <row r="16" spans="1:19" ht="25.5" x14ac:dyDescent="0.25">
      <c r="A16" s="7" t="s">
        <v>21</v>
      </c>
      <c r="B16" s="7" t="s">
        <v>22</v>
      </c>
      <c r="C16" s="8">
        <f t="shared" si="0"/>
        <v>44746</v>
      </c>
      <c r="D16" s="21" t="s">
        <v>23</v>
      </c>
      <c r="E16" s="32" t="s">
        <v>38</v>
      </c>
      <c r="F16" s="7" t="s">
        <v>26</v>
      </c>
      <c r="G16" s="9">
        <v>2150291</v>
      </c>
      <c r="H16" s="9">
        <v>1737197</v>
      </c>
      <c r="I16" s="14">
        <v>413094</v>
      </c>
      <c r="J16" s="19">
        <v>44754</v>
      </c>
      <c r="K16" s="19">
        <v>44746</v>
      </c>
      <c r="L16" s="19">
        <v>0</v>
      </c>
      <c r="M16" s="19">
        <v>0</v>
      </c>
      <c r="N16" s="19">
        <v>1737197</v>
      </c>
      <c r="O16" s="19">
        <v>1</v>
      </c>
      <c r="P16" s="22" t="s">
        <v>39</v>
      </c>
      <c r="Q16" s="22" t="s">
        <v>40</v>
      </c>
      <c r="R16" s="33">
        <v>2150291</v>
      </c>
      <c r="S16" s="34">
        <v>-1737197</v>
      </c>
    </row>
    <row r="17" spans="1:19" ht="38.25" x14ac:dyDescent="0.25">
      <c r="A17" s="7" t="s">
        <v>21</v>
      </c>
      <c r="B17" s="7" t="s">
        <v>22</v>
      </c>
      <c r="C17" s="8">
        <f t="shared" si="0"/>
        <v>44761</v>
      </c>
      <c r="D17" s="21" t="s">
        <v>41</v>
      </c>
      <c r="E17" s="32" t="s">
        <v>42</v>
      </c>
      <c r="F17" s="7" t="s">
        <v>43</v>
      </c>
      <c r="G17" s="9">
        <v>0</v>
      </c>
      <c r="H17" s="9">
        <v>1737197</v>
      </c>
      <c r="I17" s="14">
        <v>0</v>
      </c>
      <c r="J17" s="19">
        <v>44761</v>
      </c>
      <c r="K17" s="19">
        <v>44761</v>
      </c>
      <c r="L17" s="19">
        <v>1</v>
      </c>
      <c r="M17" s="19">
        <v>0</v>
      </c>
      <c r="N17" s="19">
        <v>1737197</v>
      </c>
      <c r="O17" s="19">
        <v>1</v>
      </c>
      <c r="P17" s="22"/>
      <c r="Q17" s="22"/>
      <c r="R17" s="33"/>
      <c r="S17" s="34">
        <v>0</v>
      </c>
    </row>
    <row r="18" spans="1:19" ht="25.5" x14ac:dyDescent="0.25">
      <c r="A18" s="7" t="s">
        <v>21</v>
      </c>
      <c r="B18" s="7" t="s">
        <v>22</v>
      </c>
      <c r="C18" s="8">
        <f t="shared" si="0"/>
        <v>44746</v>
      </c>
      <c r="D18" s="21" t="s">
        <v>23</v>
      </c>
      <c r="E18" s="32" t="s">
        <v>44</v>
      </c>
      <c r="F18" s="7" t="s">
        <v>26</v>
      </c>
      <c r="G18" s="9">
        <v>3365712</v>
      </c>
      <c r="H18" s="9">
        <v>1545683</v>
      </c>
      <c r="I18" s="14">
        <v>1820029</v>
      </c>
      <c r="J18" s="19">
        <v>44754</v>
      </c>
      <c r="K18" s="19">
        <v>44746</v>
      </c>
      <c r="L18" s="19">
        <v>0</v>
      </c>
      <c r="M18" s="19">
        <v>0</v>
      </c>
      <c r="N18" s="19">
        <v>1545683</v>
      </c>
      <c r="O18" s="19">
        <v>1</v>
      </c>
      <c r="P18" s="22" t="s">
        <v>45</v>
      </c>
      <c r="Q18" s="22" t="s">
        <v>46</v>
      </c>
      <c r="R18" s="33">
        <v>3365712</v>
      </c>
      <c r="S18" s="34">
        <v>-1545683</v>
      </c>
    </row>
    <row r="19" spans="1:19" ht="38.25" x14ac:dyDescent="0.25">
      <c r="A19" s="7" t="s">
        <v>21</v>
      </c>
      <c r="B19" s="7" t="s">
        <v>22</v>
      </c>
      <c r="C19" s="8">
        <f t="shared" si="0"/>
        <v>44773</v>
      </c>
      <c r="D19" s="21" t="s">
        <v>41</v>
      </c>
      <c r="E19" s="32" t="s">
        <v>47</v>
      </c>
      <c r="F19" s="7" t="s">
        <v>48</v>
      </c>
      <c r="G19" s="9">
        <v>0</v>
      </c>
      <c r="H19" s="9">
        <v>1545683</v>
      </c>
      <c r="I19" s="14">
        <v>0</v>
      </c>
      <c r="J19" s="19">
        <v>44773</v>
      </c>
      <c r="K19" s="19">
        <v>44773</v>
      </c>
      <c r="L19" s="19">
        <v>1</v>
      </c>
      <c r="M19" s="19">
        <v>0</v>
      </c>
      <c r="N19" s="19">
        <v>1545683</v>
      </c>
      <c r="O19" s="19">
        <v>1</v>
      </c>
      <c r="P19" s="22"/>
      <c r="Q19" s="22"/>
      <c r="R19" s="33"/>
      <c r="S19" s="34">
        <v>0</v>
      </c>
    </row>
    <row r="20" spans="1:19" ht="25.5" x14ac:dyDescent="0.25">
      <c r="A20" s="7" t="s">
        <v>21</v>
      </c>
      <c r="B20" s="7" t="s">
        <v>22</v>
      </c>
      <c r="C20" s="8">
        <f t="shared" si="0"/>
        <v>44746</v>
      </c>
      <c r="D20" s="21" t="s">
        <v>23</v>
      </c>
      <c r="E20" s="32" t="s">
        <v>49</v>
      </c>
      <c r="F20" s="7" t="s">
        <v>26</v>
      </c>
      <c r="G20" s="9">
        <v>946426</v>
      </c>
      <c r="H20" s="9">
        <v>0</v>
      </c>
      <c r="I20" s="14">
        <v>946426</v>
      </c>
      <c r="J20" s="19">
        <v>44754</v>
      </c>
      <c r="K20" s="19">
        <v>44746</v>
      </c>
      <c r="L20" s="19">
        <v>0</v>
      </c>
      <c r="M20" s="19">
        <v>0</v>
      </c>
      <c r="N20" s="19">
        <v>0</v>
      </c>
      <c r="O20" s="19">
        <v>1</v>
      </c>
      <c r="P20" s="22" t="s">
        <v>50</v>
      </c>
      <c r="Q20" s="22" t="s">
        <v>51</v>
      </c>
      <c r="R20" s="33">
        <v>946426</v>
      </c>
      <c r="S20" s="34">
        <v>0</v>
      </c>
    </row>
    <row r="21" spans="1:19" ht="25.5" x14ac:dyDescent="0.25">
      <c r="A21" s="7" t="s">
        <v>21</v>
      </c>
      <c r="B21" s="7" t="s">
        <v>22</v>
      </c>
      <c r="C21" s="8">
        <f t="shared" si="0"/>
        <v>44747</v>
      </c>
      <c r="D21" s="21" t="s">
        <v>23</v>
      </c>
      <c r="E21" s="32" t="s">
        <v>52</v>
      </c>
      <c r="F21" s="7" t="s">
        <v>26</v>
      </c>
      <c r="G21" s="9">
        <v>1516153</v>
      </c>
      <c r="H21" s="9">
        <v>960338</v>
      </c>
      <c r="I21" s="14">
        <v>555815</v>
      </c>
      <c r="J21" s="19">
        <v>44754</v>
      </c>
      <c r="K21" s="19">
        <v>44747</v>
      </c>
      <c r="L21" s="19">
        <v>0</v>
      </c>
      <c r="M21" s="19">
        <v>0</v>
      </c>
      <c r="N21" s="19">
        <v>960338</v>
      </c>
      <c r="O21" s="19">
        <v>1</v>
      </c>
      <c r="P21" s="22" t="s">
        <v>53</v>
      </c>
      <c r="Q21" s="22" t="s">
        <v>54</v>
      </c>
      <c r="R21" s="33">
        <v>1516153</v>
      </c>
      <c r="S21" s="34">
        <v>-960338</v>
      </c>
    </row>
    <row r="22" spans="1:19" ht="38.25" x14ac:dyDescent="0.25">
      <c r="A22" s="7" t="s">
        <v>21</v>
      </c>
      <c r="B22" s="7" t="s">
        <v>22</v>
      </c>
      <c r="C22" s="8">
        <f t="shared" si="0"/>
        <v>44770</v>
      </c>
      <c r="D22" s="21" t="s">
        <v>41</v>
      </c>
      <c r="E22" s="32" t="s">
        <v>55</v>
      </c>
      <c r="F22" s="7" t="s">
        <v>56</v>
      </c>
      <c r="G22" s="9">
        <v>0</v>
      </c>
      <c r="H22" s="9">
        <v>960338</v>
      </c>
      <c r="I22" s="14">
        <v>0</v>
      </c>
      <c r="J22" s="19">
        <v>44770</v>
      </c>
      <c r="K22" s="19">
        <v>44770</v>
      </c>
      <c r="L22" s="19">
        <v>1</v>
      </c>
      <c r="M22" s="19">
        <v>0</v>
      </c>
      <c r="N22" s="19">
        <v>960338</v>
      </c>
      <c r="O22" s="19">
        <v>1</v>
      </c>
      <c r="P22" s="22"/>
      <c r="Q22" s="22"/>
      <c r="R22" s="33"/>
      <c r="S22" s="34">
        <v>0</v>
      </c>
    </row>
    <row r="23" spans="1:19" x14ac:dyDescent="0.25">
      <c r="A23" s="10"/>
      <c r="B23" s="10"/>
      <c r="C23" s="10"/>
      <c r="D23" s="10"/>
      <c r="E23" s="10"/>
      <c r="F23" s="10"/>
      <c r="G23" s="10"/>
      <c r="H23" s="10"/>
      <c r="I23" s="15"/>
      <c r="J23" s="22"/>
      <c r="K23" s="22"/>
      <c r="L23" s="22"/>
      <c r="M23" s="22"/>
      <c r="N23" s="22"/>
      <c r="O23" s="22"/>
      <c r="P23" s="22"/>
      <c r="Q23" s="22"/>
    </row>
    <row r="24" spans="1:19" x14ac:dyDescent="0.25">
      <c r="A24" s="132" t="s">
        <v>13</v>
      </c>
      <c r="B24" s="132"/>
      <c r="C24" s="132"/>
      <c r="D24" s="132"/>
      <c r="E24" s="132"/>
      <c r="F24" s="132"/>
      <c r="G24" s="17">
        <f>SUMIF($L$12:L22, 0, $G$12:G22)</f>
        <v>13646497</v>
      </c>
      <c r="H24" s="17">
        <f>SUMIF($L$12:L22, 0, $H$12:H22)</f>
        <v>4243218</v>
      </c>
      <c r="I24" s="18">
        <f>SUMIF($L$12:L22, 0, $I$12:I22)</f>
        <v>9403279</v>
      </c>
      <c r="J24" s="22"/>
      <c r="K24" s="22"/>
      <c r="L24" s="22"/>
      <c r="M24" s="22"/>
      <c r="N24" s="22"/>
      <c r="O24" s="22"/>
      <c r="P24" s="22"/>
      <c r="Q24" s="22"/>
    </row>
    <row r="25" spans="1:19" x14ac:dyDescent="0.25">
      <c r="J25" s="22"/>
      <c r="K25" s="22"/>
      <c r="L25" s="22"/>
      <c r="M25" s="22"/>
      <c r="N25" s="22"/>
      <c r="O25" s="22"/>
      <c r="P25" s="22"/>
      <c r="Q25" s="22"/>
    </row>
    <row r="26" spans="1:19" x14ac:dyDescent="0.25">
      <c r="G26" s="129" t="s">
        <v>14</v>
      </c>
      <c r="H26" s="129"/>
      <c r="I26" s="129"/>
      <c r="J26" s="22"/>
      <c r="K26" s="22"/>
      <c r="L26" s="22"/>
      <c r="M26" s="22"/>
      <c r="N26" s="22"/>
      <c r="O26" s="22"/>
      <c r="P26" s="22"/>
      <c r="Q26" s="22"/>
    </row>
    <row r="27" spans="1:19" x14ac:dyDescent="0.25">
      <c r="A27" s="130" t="s">
        <v>15</v>
      </c>
      <c r="B27" s="130"/>
      <c r="C27" s="3"/>
      <c r="D27" s="3"/>
      <c r="E27" s="3"/>
      <c r="G27" s="130" t="s">
        <v>16</v>
      </c>
      <c r="H27" s="130"/>
      <c r="I27" s="130"/>
      <c r="J27" s="22"/>
      <c r="K27" s="22"/>
      <c r="L27" s="22"/>
      <c r="M27" s="22"/>
      <c r="N27" s="22"/>
      <c r="O27" s="22"/>
      <c r="P27" s="22"/>
      <c r="Q27" s="22"/>
    </row>
    <row r="28" spans="1:19" x14ac:dyDescent="0.25">
      <c r="A28" s="131" t="s">
        <v>17</v>
      </c>
      <c r="B28" s="131"/>
      <c r="C28" s="6"/>
      <c r="D28" s="6"/>
      <c r="E28" s="6"/>
      <c r="G28" s="131" t="s">
        <v>17</v>
      </c>
      <c r="H28" s="131"/>
      <c r="I28" s="131"/>
      <c r="J28" s="22"/>
      <c r="K28" s="22"/>
      <c r="L28" s="22"/>
      <c r="M28" s="22"/>
      <c r="N28" s="22"/>
      <c r="O28" s="22"/>
      <c r="P28" s="22"/>
      <c r="Q28" s="22"/>
    </row>
    <row r="29" spans="1:19" x14ac:dyDescent="0.25">
      <c r="A29" s="23"/>
      <c r="B29" s="23"/>
      <c r="C29" s="6"/>
      <c r="D29" s="6"/>
      <c r="E29" s="6"/>
      <c r="G29" s="23"/>
      <c r="H29" s="23"/>
      <c r="I29" s="23"/>
      <c r="J29" s="22"/>
      <c r="K29" s="22"/>
      <c r="L29" s="22"/>
      <c r="M29" s="22"/>
      <c r="N29" s="22"/>
      <c r="O29" s="22"/>
      <c r="P29" s="22"/>
      <c r="Q29" s="22"/>
    </row>
    <row r="30" spans="1:19" x14ac:dyDescent="0.25">
      <c r="A30" s="23"/>
      <c r="B30" s="23"/>
      <c r="C30" s="6"/>
      <c r="D30" s="6"/>
      <c r="E30" s="6"/>
      <c r="G30" s="23"/>
      <c r="H30" s="23"/>
      <c r="I30" s="23"/>
      <c r="J30" s="22"/>
      <c r="K30" s="22"/>
      <c r="L30" s="22"/>
      <c r="M30" s="22"/>
      <c r="N30" s="22"/>
      <c r="O30" s="22"/>
      <c r="P30" s="22"/>
      <c r="Q30" s="22"/>
    </row>
    <row r="31" spans="1:19" x14ac:dyDescent="0.25">
      <c r="C31" s="4"/>
      <c r="D31" s="4"/>
      <c r="E31" s="4"/>
      <c r="F31" s="4"/>
      <c r="G31" s="4"/>
      <c r="H31" s="4"/>
      <c r="I31" s="16"/>
      <c r="J31" s="22"/>
      <c r="K31" s="22"/>
      <c r="L31" s="22"/>
      <c r="M31" s="22"/>
      <c r="N31" s="22"/>
      <c r="O31" s="22"/>
      <c r="P31" s="22"/>
      <c r="Q31" s="22"/>
    </row>
    <row r="32" spans="1:19" x14ac:dyDescent="0.25">
      <c r="C32" s="3"/>
      <c r="D32" s="3"/>
      <c r="E32" s="3"/>
      <c r="F32" s="3"/>
      <c r="G32" s="130" t="s">
        <v>19</v>
      </c>
      <c r="H32" s="130"/>
      <c r="I32" s="130"/>
    </row>
  </sheetData>
  <autoFilter ref="A11:S22" xr:uid="{FDFB66B5-22A0-47F1-9689-24A5EE619F57}"/>
  <mergeCells count="17">
    <mergeCell ref="A6:I6"/>
    <mergeCell ref="A7:I7"/>
    <mergeCell ref="A9:A10"/>
    <mergeCell ref="B9:B10"/>
    <mergeCell ref="C9:E9"/>
    <mergeCell ref="F9:F10"/>
    <mergeCell ref="G9:G10"/>
    <mergeCell ref="H9:H10"/>
    <mergeCell ref="I9:I10"/>
    <mergeCell ref="D10:E10"/>
    <mergeCell ref="G32:I32"/>
    <mergeCell ref="A24:F24"/>
    <mergeCell ref="G26:I26"/>
    <mergeCell ref="A27:B27"/>
    <mergeCell ref="G27:I27"/>
    <mergeCell ref="A28:B28"/>
    <mergeCell ref="G28:I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AC970-341B-4579-975A-DE4F677014E4}">
  <dimension ref="A1:S48"/>
  <sheetViews>
    <sheetView topLeftCell="A19" workbookViewId="0">
      <selection activeCell="H43" sqref="H43"/>
    </sheetView>
  </sheetViews>
  <sheetFormatPr defaultColWidth="9.140625" defaultRowHeight="12.75" x14ac:dyDescent="0.25"/>
  <cols>
    <col min="1" max="1" width="10" style="2" customWidth="1"/>
    <col min="2" max="2" width="34" style="2" customWidth="1"/>
    <col min="3" max="3" width="9" style="2" customWidth="1"/>
    <col min="4" max="4" width="4.85546875" style="2" customWidth="1"/>
    <col min="5" max="5" width="10" style="2" customWidth="1"/>
    <col min="6" max="6" width="30.85546875" style="2" customWidth="1"/>
    <col min="7" max="8" width="15" style="2" customWidth="1"/>
    <col min="9" max="9" width="15" style="12" customWidth="1"/>
    <col min="10" max="10" width="8.140625" style="19" hidden="1" customWidth="1"/>
    <col min="11" max="11" width="7.28515625" style="19" hidden="1" customWidth="1"/>
    <col min="12" max="12" width="9" style="19" hidden="1" customWidth="1"/>
    <col min="13" max="13" width="7.7109375" style="19" hidden="1" customWidth="1"/>
    <col min="14" max="14" width="7.85546875" style="19" hidden="1" customWidth="1"/>
    <col min="15" max="15" width="12.5703125" style="19" hidden="1" customWidth="1"/>
    <col min="16" max="16" width="15.42578125" style="2" bestFit="1" customWidth="1"/>
    <col min="17" max="17" width="20.140625" style="2" bestFit="1" customWidth="1"/>
    <col min="18" max="18" width="11.5703125" style="2" bestFit="1" customWidth="1"/>
    <col min="19" max="19" width="9.42578125" style="2" bestFit="1" customWidth="1"/>
    <col min="20" max="16384" width="9.140625" style="2"/>
  </cols>
  <sheetData>
    <row r="1" spans="1:19" x14ac:dyDescent="0.25">
      <c r="A1" s="1"/>
      <c r="B1" s="1"/>
      <c r="E1" s="1"/>
      <c r="F1" s="1"/>
      <c r="G1" s="1"/>
      <c r="H1" s="1"/>
      <c r="I1" s="11"/>
    </row>
    <row r="2" spans="1:19" x14ac:dyDescent="0.25">
      <c r="A2" s="2" t="s">
        <v>0</v>
      </c>
      <c r="J2" s="22"/>
      <c r="K2" s="22"/>
      <c r="L2" s="22"/>
      <c r="M2" s="22"/>
      <c r="N2" s="22"/>
      <c r="O2" s="22"/>
      <c r="P2" s="22"/>
      <c r="Q2" s="22"/>
    </row>
    <row r="3" spans="1:19" x14ac:dyDescent="0.25">
      <c r="A3" s="2" t="s">
        <v>1</v>
      </c>
      <c r="J3" s="22"/>
      <c r="K3" s="22"/>
      <c r="L3" s="22"/>
      <c r="M3" s="22"/>
      <c r="N3" s="22"/>
      <c r="O3" s="22"/>
      <c r="P3" s="22"/>
      <c r="Q3" s="22"/>
    </row>
    <row r="4" spans="1:19" x14ac:dyDescent="0.25">
      <c r="A4" s="2" t="s">
        <v>2</v>
      </c>
      <c r="J4" s="22"/>
      <c r="K4" s="22"/>
      <c r="L4" s="22"/>
      <c r="M4" s="22"/>
      <c r="N4" s="22"/>
      <c r="O4" s="22"/>
      <c r="P4" s="22"/>
      <c r="Q4" s="22"/>
    </row>
    <row r="5" spans="1:19" x14ac:dyDescent="0.25">
      <c r="J5" s="22"/>
      <c r="K5" s="22"/>
      <c r="L5" s="22"/>
      <c r="M5" s="22"/>
      <c r="N5" s="22"/>
      <c r="O5" s="22"/>
      <c r="P5" s="22"/>
      <c r="Q5" s="22"/>
    </row>
    <row r="6" spans="1:19" ht="20.25" x14ac:dyDescent="0.25">
      <c r="A6" s="128" t="s">
        <v>3</v>
      </c>
      <c r="B6" s="128"/>
      <c r="C6" s="128"/>
      <c r="D6" s="128"/>
      <c r="E6" s="128"/>
      <c r="F6" s="128"/>
      <c r="G6" s="128"/>
      <c r="H6" s="128"/>
      <c r="I6" s="128"/>
      <c r="J6" s="22"/>
      <c r="K6" s="22"/>
      <c r="L6" s="22"/>
      <c r="M6" s="22"/>
      <c r="N6" s="22"/>
      <c r="O6" s="22"/>
      <c r="P6" s="22"/>
      <c r="Q6" s="22"/>
    </row>
    <row r="7" spans="1:19" x14ac:dyDescent="0.25">
      <c r="A7" s="129" t="s">
        <v>57</v>
      </c>
      <c r="B7" s="129"/>
      <c r="C7" s="129"/>
      <c r="D7" s="129"/>
      <c r="E7" s="129"/>
      <c r="F7" s="129"/>
      <c r="G7" s="129"/>
      <c r="H7" s="129"/>
      <c r="I7" s="129"/>
      <c r="J7" s="22"/>
      <c r="K7" s="22"/>
      <c r="L7" s="22"/>
      <c r="M7" s="22"/>
      <c r="N7" s="22"/>
      <c r="O7" s="22"/>
      <c r="P7" s="22"/>
      <c r="Q7" s="22"/>
    </row>
    <row r="8" spans="1:19" x14ac:dyDescent="0.25">
      <c r="C8" s="5"/>
      <c r="D8" s="5"/>
      <c r="E8" s="5"/>
      <c r="F8" s="5"/>
      <c r="G8" s="5"/>
      <c r="H8" s="5"/>
      <c r="I8" s="13"/>
      <c r="J8" s="22"/>
      <c r="K8" s="22"/>
      <c r="L8" s="22"/>
      <c r="M8" s="22"/>
      <c r="N8" s="22"/>
      <c r="O8" s="22"/>
      <c r="P8" s="22"/>
      <c r="Q8" s="22"/>
    </row>
    <row r="9" spans="1:19" x14ac:dyDescent="0.25">
      <c r="A9" s="121" t="s">
        <v>4</v>
      </c>
      <c r="B9" s="123" t="s">
        <v>5</v>
      </c>
      <c r="C9" s="121" t="s">
        <v>6</v>
      </c>
      <c r="D9" s="121"/>
      <c r="E9" s="121"/>
      <c r="F9" s="121" t="s">
        <v>7</v>
      </c>
      <c r="G9" s="121" t="s">
        <v>8</v>
      </c>
      <c r="H9" s="123" t="s">
        <v>9</v>
      </c>
      <c r="I9" s="125" t="s">
        <v>10</v>
      </c>
      <c r="J9" s="22"/>
      <c r="K9" s="22"/>
      <c r="L9" s="22"/>
      <c r="M9" s="22"/>
      <c r="N9" s="22"/>
      <c r="O9" s="22"/>
      <c r="P9" s="22"/>
      <c r="Q9" s="22"/>
    </row>
    <row r="10" spans="1:19" x14ac:dyDescent="0.25">
      <c r="A10" s="121"/>
      <c r="B10" s="124"/>
      <c r="C10" s="20" t="s">
        <v>11</v>
      </c>
      <c r="D10" s="126" t="s">
        <v>12</v>
      </c>
      <c r="E10" s="127"/>
      <c r="F10" s="121"/>
      <c r="G10" s="121"/>
      <c r="H10" s="124"/>
      <c r="I10" s="125"/>
      <c r="J10" s="22"/>
      <c r="K10" s="22"/>
      <c r="L10" s="22"/>
      <c r="M10" s="22"/>
      <c r="N10" s="22"/>
      <c r="O10" s="22"/>
      <c r="P10" s="22"/>
      <c r="Q10" s="22"/>
    </row>
    <row r="11" spans="1:19" x14ac:dyDescent="0.25">
      <c r="A11" s="24"/>
      <c r="B11" s="24"/>
      <c r="C11" s="24"/>
      <c r="D11" s="25"/>
      <c r="E11" s="26"/>
      <c r="F11" s="24"/>
      <c r="G11" s="24"/>
      <c r="H11" s="24"/>
      <c r="I11" s="27"/>
      <c r="J11" s="22"/>
      <c r="K11" s="22"/>
      <c r="L11" s="22"/>
      <c r="M11" s="22"/>
      <c r="N11" s="22"/>
      <c r="O11" s="22"/>
      <c r="P11" s="22"/>
      <c r="Q11" s="22"/>
    </row>
    <row r="12" spans="1:19" ht="25.5" x14ac:dyDescent="0.25">
      <c r="A12" s="7" t="s">
        <v>21</v>
      </c>
      <c r="B12" s="7" t="s">
        <v>22</v>
      </c>
      <c r="C12" s="8">
        <f t="shared" ref="C12:C40" si="0">IF(K12&lt;&gt;"", K12, J12)</f>
        <v>44713</v>
      </c>
      <c r="D12" s="21" t="s">
        <v>23</v>
      </c>
      <c r="E12" s="28">
        <v>15236</v>
      </c>
      <c r="F12" s="7" t="s">
        <v>26</v>
      </c>
      <c r="G12" s="9">
        <v>3143427</v>
      </c>
      <c r="H12" s="9">
        <v>3143427</v>
      </c>
      <c r="I12" s="14">
        <v>0</v>
      </c>
      <c r="J12" s="19">
        <v>44742</v>
      </c>
      <c r="K12" s="19">
        <v>44713</v>
      </c>
      <c r="L12" s="19">
        <v>0</v>
      </c>
      <c r="M12" s="19">
        <v>0</v>
      </c>
      <c r="N12" s="19">
        <v>3143427</v>
      </c>
      <c r="O12" s="19">
        <v>1</v>
      </c>
      <c r="P12" s="22" t="s">
        <v>58</v>
      </c>
      <c r="Q12" s="22" t="s">
        <v>59</v>
      </c>
      <c r="R12" s="35">
        <v>3143429</v>
      </c>
      <c r="S12" s="36">
        <f>R12-G12</f>
        <v>2</v>
      </c>
    </row>
    <row r="13" spans="1:19" ht="38.25" x14ac:dyDescent="0.25">
      <c r="A13" s="7" t="s">
        <v>21</v>
      </c>
      <c r="B13" s="7" t="s">
        <v>22</v>
      </c>
      <c r="C13" s="8">
        <f t="shared" si="0"/>
        <v>44735</v>
      </c>
      <c r="D13" s="21" t="s">
        <v>60</v>
      </c>
      <c r="E13" s="28" t="s">
        <v>61</v>
      </c>
      <c r="F13" s="7" t="s">
        <v>62</v>
      </c>
      <c r="G13" s="9">
        <v>0</v>
      </c>
      <c r="H13" s="9">
        <v>805002</v>
      </c>
      <c r="I13" s="14">
        <v>0</v>
      </c>
      <c r="J13" s="19">
        <v>44735</v>
      </c>
      <c r="K13" s="19">
        <v>44735</v>
      </c>
      <c r="L13" s="19">
        <v>1</v>
      </c>
      <c r="M13" s="19">
        <v>0</v>
      </c>
      <c r="N13" s="19">
        <v>805002</v>
      </c>
      <c r="O13" s="19">
        <v>1</v>
      </c>
      <c r="P13" s="22"/>
      <c r="Q13" s="22"/>
      <c r="R13" s="35"/>
      <c r="S13" s="36"/>
    </row>
    <row r="14" spans="1:19" ht="38.25" x14ac:dyDescent="0.25">
      <c r="A14" s="7" t="s">
        <v>21</v>
      </c>
      <c r="B14" s="7" t="s">
        <v>22</v>
      </c>
      <c r="C14" s="8">
        <f t="shared" si="0"/>
        <v>44742</v>
      </c>
      <c r="D14" s="21" t="s">
        <v>60</v>
      </c>
      <c r="E14" s="28" t="s">
        <v>63</v>
      </c>
      <c r="F14" s="7" t="s">
        <v>64</v>
      </c>
      <c r="G14" s="9">
        <v>0</v>
      </c>
      <c r="H14" s="9">
        <v>2338425</v>
      </c>
      <c r="I14" s="14">
        <v>0</v>
      </c>
      <c r="J14" s="19">
        <v>44742</v>
      </c>
      <c r="K14" s="19">
        <v>44742</v>
      </c>
      <c r="L14" s="19">
        <v>1</v>
      </c>
      <c r="M14" s="19">
        <v>0</v>
      </c>
      <c r="N14" s="19">
        <v>2338425</v>
      </c>
      <c r="O14" s="19">
        <v>1</v>
      </c>
      <c r="P14" s="22"/>
      <c r="Q14" s="22"/>
      <c r="R14" s="35"/>
      <c r="S14" s="36"/>
    </row>
    <row r="15" spans="1:19" ht="25.5" x14ac:dyDescent="0.25">
      <c r="A15" s="7" t="s">
        <v>21</v>
      </c>
      <c r="B15" s="7" t="s">
        <v>22</v>
      </c>
      <c r="C15" s="8">
        <f t="shared" si="0"/>
        <v>44716</v>
      </c>
      <c r="D15" s="21" t="s">
        <v>23</v>
      </c>
      <c r="E15" s="28">
        <v>16294</v>
      </c>
      <c r="F15" s="7" t="s">
        <v>26</v>
      </c>
      <c r="G15" s="9">
        <v>1550156</v>
      </c>
      <c r="H15" s="9">
        <v>408234</v>
      </c>
      <c r="I15" s="14">
        <v>1141922</v>
      </c>
      <c r="J15" s="19">
        <v>44742</v>
      </c>
      <c r="K15" s="19">
        <v>44716</v>
      </c>
      <c r="L15" s="19">
        <v>0</v>
      </c>
      <c r="M15" s="19">
        <v>0</v>
      </c>
      <c r="N15" s="19">
        <v>408234</v>
      </c>
      <c r="O15" s="19">
        <v>1</v>
      </c>
      <c r="P15" s="22" t="s">
        <v>65</v>
      </c>
      <c r="Q15" s="22" t="s">
        <v>66</v>
      </c>
      <c r="R15" s="35">
        <v>1550156</v>
      </c>
      <c r="S15" s="36">
        <f>R15-G15</f>
        <v>0</v>
      </c>
    </row>
    <row r="16" spans="1:19" ht="38.25" x14ac:dyDescent="0.25">
      <c r="A16" s="7" t="s">
        <v>21</v>
      </c>
      <c r="B16" s="7" t="s">
        <v>22</v>
      </c>
      <c r="C16" s="8">
        <f t="shared" si="0"/>
        <v>44742</v>
      </c>
      <c r="D16" s="21" t="s">
        <v>60</v>
      </c>
      <c r="E16" s="28" t="s">
        <v>63</v>
      </c>
      <c r="F16" s="7" t="s">
        <v>64</v>
      </c>
      <c r="G16" s="9">
        <v>0</v>
      </c>
      <c r="H16" s="9">
        <v>408234</v>
      </c>
      <c r="I16" s="14">
        <v>0</v>
      </c>
      <c r="J16" s="19">
        <v>44742</v>
      </c>
      <c r="K16" s="19">
        <v>44742</v>
      </c>
      <c r="L16" s="19">
        <v>1</v>
      </c>
      <c r="M16" s="19">
        <v>0</v>
      </c>
      <c r="N16" s="19">
        <v>408234</v>
      </c>
      <c r="O16" s="19">
        <v>1</v>
      </c>
      <c r="P16" s="22"/>
      <c r="Q16" s="22"/>
      <c r="R16" s="35"/>
      <c r="S16" s="36"/>
    </row>
    <row r="17" spans="1:19" ht="25.5" x14ac:dyDescent="0.25">
      <c r="A17" s="7" t="s">
        <v>21</v>
      </c>
      <c r="B17" s="7" t="s">
        <v>22</v>
      </c>
      <c r="C17" s="8">
        <f t="shared" si="0"/>
        <v>44716</v>
      </c>
      <c r="D17" s="21" t="s">
        <v>23</v>
      </c>
      <c r="E17" s="28">
        <v>16301</v>
      </c>
      <c r="F17" s="7" t="s">
        <v>26</v>
      </c>
      <c r="G17" s="9">
        <v>945225</v>
      </c>
      <c r="H17" s="9">
        <v>0</v>
      </c>
      <c r="I17" s="14">
        <v>945225</v>
      </c>
      <c r="J17" s="19">
        <v>44742</v>
      </c>
      <c r="K17" s="19">
        <v>44716</v>
      </c>
      <c r="L17" s="19">
        <v>0</v>
      </c>
      <c r="M17" s="19">
        <v>0</v>
      </c>
      <c r="N17" s="19">
        <v>0</v>
      </c>
      <c r="O17" s="19">
        <v>1</v>
      </c>
      <c r="P17" s="22" t="s">
        <v>67</v>
      </c>
      <c r="Q17" s="22" t="s">
        <v>68</v>
      </c>
      <c r="R17" s="35">
        <v>945225</v>
      </c>
      <c r="S17" s="36">
        <f t="shared" ref="S17:S40" si="1">R17-G17</f>
        <v>0</v>
      </c>
    </row>
    <row r="18" spans="1:19" ht="25.5" x14ac:dyDescent="0.25">
      <c r="A18" s="7" t="s">
        <v>21</v>
      </c>
      <c r="B18" s="7" t="s">
        <v>22</v>
      </c>
      <c r="C18" s="8">
        <f t="shared" si="0"/>
        <v>44719</v>
      </c>
      <c r="D18" s="21" t="s">
        <v>23</v>
      </c>
      <c r="E18" s="28">
        <v>16555</v>
      </c>
      <c r="F18" s="7" t="s">
        <v>26</v>
      </c>
      <c r="G18" s="9">
        <v>1439845</v>
      </c>
      <c r="H18" s="9">
        <v>0</v>
      </c>
      <c r="I18" s="14">
        <v>1439845</v>
      </c>
      <c r="J18" s="19">
        <v>44742</v>
      </c>
      <c r="K18" s="19">
        <v>44719</v>
      </c>
      <c r="L18" s="19">
        <v>0</v>
      </c>
      <c r="M18" s="19">
        <v>0</v>
      </c>
      <c r="N18" s="19">
        <v>0</v>
      </c>
      <c r="O18" s="19">
        <v>1</v>
      </c>
      <c r="P18" s="22" t="s">
        <v>69</v>
      </c>
      <c r="Q18" s="22" t="s">
        <v>70</v>
      </c>
      <c r="R18" s="35">
        <v>1439846</v>
      </c>
      <c r="S18" s="36">
        <f t="shared" si="1"/>
        <v>1</v>
      </c>
    </row>
    <row r="19" spans="1:19" ht="25.5" x14ac:dyDescent="0.25">
      <c r="A19" s="7" t="s">
        <v>21</v>
      </c>
      <c r="B19" s="7" t="s">
        <v>22</v>
      </c>
      <c r="C19" s="8">
        <f t="shared" si="0"/>
        <v>44721</v>
      </c>
      <c r="D19" s="21" t="s">
        <v>23</v>
      </c>
      <c r="E19" s="28">
        <v>16967</v>
      </c>
      <c r="F19" s="7" t="s">
        <v>26</v>
      </c>
      <c r="G19" s="9">
        <v>1323124</v>
      </c>
      <c r="H19" s="9">
        <v>0</v>
      </c>
      <c r="I19" s="14">
        <v>1323124</v>
      </c>
      <c r="J19" s="19">
        <v>44742</v>
      </c>
      <c r="K19" s="19">
        <v>44721</v>
      </c>
      <c r="L19" s="19">
        <v>0</v>
      </c>
      <c r="M19" s="19">
        <v>0</v>
      </c>
      <c r="N19" s="19">
        <v>0</v>
      </c>
      <c r="O19" s="19">
        <v>1</v>
      </c>
      <c r="P19" s="22" t="s">
        <v>71</v>
      </c>
      <c r="Q19" s="22" t="s">
        <v>72</v>
      </c>
      <c r="R19" s="35">
        <v>1323124</v>
      </c>
      <c r="S19" s="36">
        <f t="shared" si="1"/>
        <v>0</v>
      </c>
    </row>
    <row r="20" spans="1:19" ht="25.5" x14ac:dyDescent="0.25">
      <c r="A20" s="7" t="s">
        <v>21</v>
      </c>
      <c r="B20" s="7" t="s">
        <v>22</v>
      </c>
      <c r="C20" s="8">
        <f t="shared" si="0"/>
        <v>44723</v>
      </c>
      <c r="D20" s="21" t="s">
        <v>23</v>
      </c>
      <c r="E20" s="28">
        <v>17594</v>
      </c>
      <c r="F20" s="7" t="s">
        <v>26</v>
      </c>
      <c r="G20" s="9">
        <v>1752133</v>
      </c>
      <c r="H20" s="9">
        <v>0</v>
      </c>
      <c r="I20" s="14">
        <v>1752133</v>
      </c>
      <c r="J20" s="19">
        <v>44742</v>
      </c>
      <c r="K20" s="19">
        <v>44723</v>
      </c>
      <c r="L20" s="19">
        <v>0</v>
      </c>
      <c r="M20" s="19">
        <v>0</v>
      </c>
      <c r="N20" s="19">
        <v>0</v>
      </c>
      <c r="O20" s="19">
        <v>1</v>
      </c>
      <c r="P20" s="22" t="s">
        <v>73</v>
      </c>
      <c r="Q20" s="22" t="s">
        <v>74</v>
      </c>
      <c r="R20" s="35">
        <v>1752133</v>
      </c>
      <c r="S20" s="36">
        <f t="shared" si="1"/>
        <v>0</v>
      </c>
    </row>
    <row r="21" spans="1:19" ht="25.5" x14ac:dyDescent="0.25">
      <c r="A21" s="7" t="s">
        <v>21</v>
      </c>
      <c r="B21" s="7" t="s">
        <v>22</v>
      </c>
      <c r="C21" s="8">
        <f t="shared" si="0"/>
        <v>44723</v>
      </c>
      <c r="D21" s="21" t="s">
        <v>23</v>
      </c>
      <c r="E21" s="28">
        <v>17622</v>
      </c>
      <c r="F21" s="7" t="s">
        <v>26</v>
      </c>
      <c r="G21" s="9">
        <v>235980</v>
      </c>
      <c r="H21" s="9">
        <v>0</v>
      </c>
      <c r="I21" s="14">
        <v>235980</v>
      </c>
      <c r="J21" s="19">
        <v>44742</v>
      </c>
      <c r="K21" s="19">
        <v>44723</v>
      </c>
      <c r="L21" s="19">
        <v>0</v>
      </c>
      <c r="M21" s="19">
        <v>0</v>
      </c>
      <c r="N21" s="19">
        <v>0</v>
      </c>
      <c r="O21" s="19">
        <v>1</v>
      </c>
      <c r="P21" s="22" t="s">
        <v>75</v>
      </c>
      <c r="Q21" s="22" t="s">
        <v>76</v>
      </c>
      <c r="R21" s="35">
        <v>235980</v>
      </c>
      <c r="S21" s="36">
        <f t="shared" si="1"/>
        <v>0</v>
      </c>
    </row>
    <row r="22" spans="1:19" ht="25.5" x14ac:dyDescent="0.25">
      <c r="A22" s="7" t="s">
        <v>21</v>
      </c>
      <c r="B22" s="7" t="s">
        <v>22</v>
      </c>
      <c r="C22" s="8">
        <f t="shared" si="0"/>
        <v>44723</v>
      </c>
      <c r="D22" s="21" t="s">
        <v>23</v>
      </c>
      <c r="E22" s="28">
        <v>17646</v>
      </c>
      <c r="F22" s="7" t="s">
        <v>26</v>
      </c>
      <c r="G22" s="9">
        <v>1439845</v>
      </c>
      <c r="H22" s="9">
        <v>0</v>
      </c>
      <c r="I22" s="14">
        <v>1439845</v>
      </c>
      <c r="J22" s="19">
        <v>44742</v>
      </c>
      <c r="K22" s="19">
        <v>44723</v>
      </c>
      <c r="L22" s="19">
        <v>0</v>
      </c>
      <c r="M22" s="19">
        <v>0</v>
      </c>
      <c r="N22" s="19">
        <v>0</v>
      </c>
      <c r="O22" s="19">
        <v>1</v>
      </c>
      <c r="P22" s="22" t="s">
        <v>77</v>
      </c>
      <c r="Q22" s="22" t="s">
        <v>78</v>
      </c>
      <c r="R22" s="35">
        <v>1439846</v>
      </c>
      <c r="S22" s="36">
        <f t="shared" si="1"/>
        <v>1</v>
      </c>
    </row>
    <row r="23" spans="1:19" ht="25.5" x14ac:dyDescent="0.25">
      <c r="A23" s="7" t="s">
        <v>21</v>
      </c>
      <c r="B23" s="7" t="s">
        <v>22</v>
      </c>
      <c r="C23" s="8">
        <f t="shared" si="0"/>
        <v>44723</v>
      </c>
      <c r="D23" s="21" t="s">
        <v>23</v>
      </c>
      <c r="E23" s="28">
        <v>17648</v>
      </c>
      <c r="F23" s="7" t="s">
        <v>26</v>
      </c>
      <c r="G23" s="9">
        <v>805707</v>
      </c>
      <c r="H23" s="9">
        <v>0</v>
      </c>
      <c r="I23" s="14">
        <v>805707</v>
      </c>
      <c r="J23" s="19">
        <v>44742</v>
      </c>
      <c r="K23" s="19">
        <v>44723</v>
      </c>
      <c r="L23" s="19">
        <v>0</v>
      </c>
      <c r="M23" s="19">
        <v>0</v>
      </c>
      <c r="N23" s="19">
        <v>0</v>
      </c>
      <c r="O23" s="19">
        <v>1</v>
      </c>
      <c r="P23" s="22" t="s">
        <v>79</v>
      </c>
      <c r="Q23" s="22" t="s">
        <v>80</v>
      </c>
      <c r="R23" s="35">
        <v>805707</v>
      </c>
      <c r="S23" s="36">
        <f t="shared" si="1"/>
        <v>0</v>
      </c>
    </row>
    <row r="24" spans="1:19" ht="25.5" x14ac:dyDescent="0.25">
      <c r="A24" s="7" t="s">
        <v>21</v>
      </c>
      <c r="B24" s="7" t="s">
        <v>22</v>
      </c>
      <c r="C24" s="8">
        <f t="shared" si="0"/>
        <v>44723</v>
      </c>
      <c r="D24" s="21" t="s">
        <v>23</v>
      </c>
      <c r="E24" s="28">
        <v>17653</v>
      </c>
      <c r="F24" s="7" t="s">
        <v>26</v>
      </c>
      <c r="G24" s="9">
        <v>569727</v>
      </c>
      <c r="H24" s="9">
        <v>0</v>
      </c>
      <c r="I24" s="14">
        <v>569727</v>
      </c>
      <c r="J24" s="19">
        <v>44742</v>
      </c>
      <c r="K24" s="19">
        <v>44723</v>
      </c>
      <c r="L24" s="19">
        <v>0</v>
      </c>
      <c r="M24" s="19">
        <v>0</v>
      </c>
      <c r="N24" s="19">
        <v>0</v>
      </c>
      <c r="O24" s="19">
        <v>1</v>
      </c>
      <c r="P24" s="22" t="s">
        <v>81</v>
      </c>
      <c r="Q24" s="22" t="s">
        <v>82</v>
      </c>
      <c r="R24" s="35">
        <v>569727</v>
      </c>
      <c r="S24" s="36">
        <f t="shared" si="1"/>
        <v>0</v>
      </c>
    </row>
    <row r="25" spans="1:19" ht="25.5" x14ac:dyDescent="0.25">
      <c r="A25" s="7" t="s">
        <v>21</v>
      </c>
      <c r="B25" s="7" t="s">
        <v>22</v>
      </c>
      <c r="C25" s="8">
        <f t="shared" si="0"/>
        <v>44723</v>
      </c>
      <c r="D25" s="21" t="s">
        <v>23</v>
      </c>
      <c r="E25" s="28">
        <v>17680</v>
      </c>
      <c r="F25" s="7" t="s">
        <v>26</v>
      </c>
      <c r="G25" s="9">
        <v>1203865</v>
      </c>
      <c r="H25" s="9">
        <v>0</v>
      </c>
      <c r="I25" s="14">
        <v>1203865</v>
      </c>
      <c r="J25" s="19">
        <v>44742</v>
      </c>
      <c r="K25" s="19">
        <v>44723</v>
      </c>
      <c r="L25" s="19">
        <v>0</v>
      </c>
      <c r="M25" s="19">
        <v>0</v>
      </c>
      <c r="N25" s="19">
        <v>0</v>
      </c>
      <c r="O25" s="19">
        <v>1</v>
      </c>
      <c r="P25" s="22" t="s">
        <v>83</v>
      </c>
      <c r="Q25" s="22" t="s">
        <v>84</v>
      </c>
      <c r="R25" s="35">
        <v>1203866</v>
      </c>
      <c r="S25" s="36">
        <f t="shared" si="1"/>
        <v>1</v>
      </c>
    </row>
    <row r="26" spans="1:19" ht="25.5" x14ac:dyDescent="0.25">
      <c r="A26" s="7" t="s">
        <v>21</v>
      </c>
      <c r="B26" s="7" t="s">
        <v>22</v>
      </c>
      <c r="C26" s="8">
        <f t="shared" si="0"/>
        <v>44723</v>
      </c>
      <c r="D26" s="21" t="s">
        <v>23</v>
      </c>
      <c r="E26" s="28">
        <v>17714</v>
      </c>
      <c r="F26" s="7" t="s">
        <v>26</v>
      </c>
      <c r="G26" s="9">
        <v>569727</v>
      </c>
      <c r="H26" s="9">
        <v>0</v>
      </c>
      <c r="I26" s="14">
        <v>569727</v>
      </c>
      <c r="J26" s="19">
        <v>44742</v>
      </c>
      <c r="K26" s="19">
        <v>44723</v>
      </c>
      <c r="L26" s="19">
        <v>0</v>
      </c>
      <c r="M26" s="19">
        <v>0</v>
      </c>
      <c r="N26" s="19">
        <v>0</v>
      </c>
      <c r="O26" s="19">
        <v>1</v>
      </c>
      <c r="P26" s="22" t="s">
        <v>85</v>
      </c>
      <c r="Q26" s="22" t="s">
        <v>86</v>
      </c>
      <c r="R26" s="35">
        <v>569727</v>
      </c>
      <c r="S26" s="36">
        <f t="shared" si="1"/>
        <v>0</v>
      </c>
    </row>
    <row r="27" spans="1:19" ht="25.5" x14ac:dyDescent="0.25">
      <c r="A27" s="7" t="s">
        <v>21</v>
      </c>
      <c r="B27" s="7" t="s">
        <v>22</v>
      </c>
      <c r="C27" s="8">
        <f t="shared" si="0"/>
        <v>44728</v>
      </c>
      <c r="D27" s="21" t="s">
        <v>23</v>
      </c>
      <c r="E27" s="28">
        <v>18113</v>
      </c>
      <c r="F27" s="7" t="s">
        <v>26</v>
      </c>
      <c r="G27" s="9">
        <v>1439845</v>
      </c>
      <c r="H27" s="9">
        <v>0</v>
      </c>
      <c r="I27" s="14">
        <v>1439845</v>
      </c>
      <c r="J27" s="19">
        <v>44742</v>
      </c>
      <c r="K27" s="19">
        <v>44728</v>
      </c>
      <c r="L27" s="19">
        <v>0</v>
      </c>
      <c r="M27" s="19">
        <v>0</v>
      </c>
      <c r="N27" s="19">
        <v>0</v>
      </c>
      <c r="O27" s="19">
        <v>1</v>
      </c>
      <c r="P27" s="22" t="s">
        <v>87</v>
      </c>
      <c r="Q27" s="22" t="s">
        <v>88</v>
      </c>
      <c r="R27" s="35">
        <v>1439846</v>
      </c>
      <c r="S27" s="36">
        <f t="shared" si="1"/>
        <v>1</v>
      </c>
    </row>
    <row r="28" spans="1:19" ht="25.5" x14ac:dyDescent="0.25">
      <c r="A28" s="7" t="s">
        <v>21</v>
      </c>
      <c r="B28" s="7" t="s">
        <v>22</v>
      </c>
      <c r="C28" s="8">
        <f t="shared" si="0"/>
        <v>44728</v>
      </c>
      <c r="D28" s="21" t="s">
        <v>23</v>
      </c>
      <c r="E28" s="28">
        <v>18135</v>
      </c>
      <c r="F28" s="7" t="s">
        <v>26</v>
      </c>
      <c r="G28" s="9">
        <v>1203865</v>
      </c>
      <c r="H28" s="9">
        <v>0</v>
      </c>
      <c r="I28" s="14">
        <v>1203865</v>
      </c>
      <c r="J28" s="19">
        <v>44742</v>
      </c>
      <c r="K28" s="19">
        <v>44728</v>
      </c>
      <c r="L28" s="19">
        <v>0</v>
      </c>
      <c r="M28" s="19">
        <v>0</v>
      </c>
      <c r="N28" s="19">
        <v>0</v>
      </c>
      <c r="O28" s="19">
        <v>1</v>
      </c>
      <c r="P28" s="22" t="s">
        <v>89</v>
      </c>
      <c r="Q28" s="22" t="s">
        <v>90</v>
      </c>
      <c r="R28" s="35">
        <v>1203866</v>
      </c>
      <c r="S28" s="36">
        <f t="shared" si="1"/>
        <v>1</v>
      </c>
    </row>
    <row r="29" spans="1:19" ht="25.5" x14ac:dyDescent="0.25">
      <c r="A29" s="7" t="s">
        <v>21</v>
      </c>
      <c r="B29" s="7" t="s">
        <v>22</v>
      </c>
      <c r="C29" s="8">
        <f t="shared" si="0"/>
        <v>44728</v>
      </c>
      <c r="D29" s="21" t="s">
        <v>23</v>
      </c>
      <c r="E29" s="28">
        <v>18163</v>
      </c>
      <c r="F29" s="7" t="s">
        <v>26</v>
      </c>
      <c r="G29" s="9">
        <v>569727</v>
      </c>
      <c r="H29" s="9">
        <v>0</v>
      </c>
      <c r="I29" s="14">
        <v>569727</v>
      </c>
      <c r="J29" s="19">
        <v>44742</v>
      </c>
      <c r="K29" s="19">
        <v>44728</v>
      </c>
      <c r="L29" s="19">
        <v>0</v>
      </c>
      <c r="M29" s="19">
        <v>0</v>
      </c>
      <c r="N29" s="19">
        <v>0</v>
      </c>
      <c r="O29" s="19">
        <v>1</v>
      </c>
      <c r="P29" s="22" t="s">
        <v>91</v>
      </c>
      <c r="Q29" s="22" t="s">
        <v>92</v>
      </c>
      <c r="R29" s="35">
        <v>569727</v>
      </c>
      <c r="S29" s="36">
        <f t="shared" si="1"/>
        <v>0</v>
      </c>
    </row>
    <row r="30" spans="1:19" ht="25.5" x14ac:dyDescent="0.25">
      <c r="A30" s="7" t="s">
        <v>21</v>
      </c>
      <c r="B30" s="7" t="s">
        <v>22</v>
      </c>
      <c r="C30" s="8">
        <f t="shared" si="0"/>
        <v>44729</v>
      </c>
      <c r="D30" s="21" t="s">
        <v>23</v>
      </c>
      <c r="E30" s="28">
        <v>18330</v>
      </c>
      <c r="F30" s="7" t="s">
        <v>26</v>
      </c>
      <c r="G30" s="9">
        <v>1139454</v>
      </c>
      <c r="H30" s="9">
        <v>0</v>
      </c>
      <c r="I30" s="14">
        <v>1139454</v>
      </c>
      <c r="J30" s="19">
        <v>44742</v>
      </c>
      <c r="K30" s="19">
        <v>44729</v>
      </c>
      <c r="L30" s="19">
        <v>0</v>
      </c>
      <c r="M30" s="19">
        <v>0</v>
      </c>
      <c r="N30" s="19">
        <v>0</v>
      </c>
      <c r="O30" s="19">
        <v>1</v>
      </c>
      <c r="P30" s="22" t="s">
        <v>93</v>
      </c>
      <c r="Q30" s="22" t="s">
        <v>94</v>
      </c>
      <c r="R30" s="35">
        <v>1139454</v>
      </c>
      <c r="S30" s="36">
        <f t="shared" si="1"/>
        <v>0</v>
      </c>
    </row>
    <row r="31" spans="1:19" ht="25.5" x14ac:dyDescent="0.25">
      <c r="A31" s="7" t="s">
        <v>21</v>
      </c>
      <c r="B31" s="7" t="s">
        <v>22</v>
      </c>
      <c r="C31" s="8">
        <f t="shared" si="0"/>
        <v>44730</v>
      </c>
      <c r="D31" s="21" t="s">
        <v>23</v>
      </c>
      <c r="E31" s="28">
        <v>18673</v>
      </c>
      <c r="F31" s="7" t="s">
        <v>26</v>
      </c>
      <c r="G31" s="9">
        <v>1709181</v>
      </c>
      <c r="H31" s="9">
        <v>0</v>
      </c>
      <c r="I31" s="14">
        <v>1709181</v>
      </c>
      <c r="J31" s="19">
        <v>44742</v>
      </c>
      <c r="K31" s="19">
        <v>44730</v>
      </c>
      <c r="L31" s="19">
        <v>0</v>
      </c>
      <c r="M31" s="19">
        <v>0</v>
      </c>
      <c r="N31" s="19">
        <v>0</v>
      </c>
      <c r="O31" s="19">
        <v>1</v>
      </c>
      <c r="P31" s="22" t="s">
        <v>95</v>
      </c>
      <c r="Q31" s="22" t="s">
        <v>96</v>
      </c>
      <c r="R31" s="35">
        <v>1709181</v>
      </c>
      <c r="S31" s="36">
        <f t="shared" si="1"/>
        <v>0</v>
      </c>
    </row>
    <row r="32" spans="1:19" ht="25.5" x14ac:dyDescent="0.25">
      <c r="A32" s="7" t="s">
        <v>21</v>
      </c>
      <c r="B32" s="7" t="s">
        <v>22</v>
      </c>
      <c r="C32" s="8">
        <f t="shared" si="0"/>
        <v>44730</v>
      </c>
      <c r="D32" s="21" t="s">
        <v>23</v>
      </c>
      <c r="E32" s="28">
        <v>18723</v>
      </c>
      <c r="F32" s="7" t="s">
        <v>26</v>
      </c>
      <c r="G32" s="9">
        <v>1709181</v>
      </c>
      <c r="H32" s="9">
        <v>0</v>
      </c>
      <c r="I32" s="14">
        <v>1709181</v>
      </c>
      <c r="J32" s="19">
        <v>44742</v>
      </c>
      <c r="K32" s="19">
        <v>44730</v>
      </c>
      <c r="L32" s="19">
        <v>0</v>
      </c>
      <c r="M32" s="19">
        <v>0</v>
      </c>
      <c r="N32" s="19">
        <v>0</v>
      </c>
      <c r="O32" s="19">
        <v>1</v>
      </c>
      <c r="P32" s="22" t="s">
        <v>97</v>
      </c>
      <c r="Q32" s="22" t="s">
        <v>98</v>
      </c>
      <c r="R32" s="35">
        <v>1709181</v>
      </c>
      <c r="S32" s="36">
        <f t="shared" si="1"/>
        <v>0</v>
      </c>
    </row>
    <row r="33" spans="1:19" ht="25.5" x14ac:dyDescent="0.25">
      <c r="A33" s="7" t="s">
        <v>21</v>
      </c>
      <c r="B33" s="7" t="s">
        <v>22</v>
      </c>
      <c r="C33" s="8">
        <f t="shared" si="0"/>
        <v>44730</v>
      </c>
      <c r="D33" s="21" t="s">
        <v>23</v>
      </c>
      <c r="E33" s="28">
        <v>18752</v>
      </c>
      <c r="F33" s="7" t="s">
        <v>26</v>
      </c>
      <c r="G33" s="9">
        <v>257440</v>
      </c>
      <c r="H33" s="9">
        <v>0</v>
      </c>
      <c r="I33" s="14">
        <v>257440</v>
      </c>
      <c r="J33" s="19">
        <v>44742</v>
      </c>
      <c r="K33" s="19">
        <v>44730</v>
      </c>
      <c r="L33" s="19">
        <v>0</v>
      </c>
      <c r="M33" s="19">
        <v>0</v>
      </c>
      <c r="N33" s="19">
        <v>0</v>
      </c>
      <c r="O33" s="19">
        <v>1</v>
      </c>
      <c r="P33" s="22" t="s">
        <v>99</v>
      </c>
      <c r="Q33" s="22" t="s">
        <v>100</v>
      </c>
      <c r="R33" s="35">
        <v>257440</v>
      </c>
      <c r="S33" s="36">
        <f t="shared" si="1"/>
        <v>0</v>
      </c>
    </row>
    <row r="34" spans="1:19" ht="25.5" x14ac:dyDescent="0.25">
      <c r="A34" s="7" t="s">
        <v>21</v>
      </c>
      <c r="B34" s="7" t="s">
        <v>22</v>
      </c>
      <c r="C34" s="8">
        <f t="shared" si="0"/>
        <v>44732</v>
      </c>
      <c r="D34" s="21" t="s">
        <v>23</v>
      </c>
      <c r="E34" s="28">
        <v>19072</v>
      </c>
      <c r="F34" s="7" t="s">
        <v>26</v>
      </c>
      <c r="G34" s="9">
        <v>1752133</v>
      </c>
      <c r="H34" s="9">
        <v>0</v>
      </c>
      <c r="I34" s="14">
        <v>1752133</v>
      </c>
      <c r="J34" s="19">
        <v>44742</v>
      </c>
      <c r="K34" s="19">
        <v>44732</v>
      </c>
      <c r="L34" s="19">
        <v>0</v>
      </c>
      <c r="M34" s="19">
        <v>0</v>
      </c>
      <c r="N34" s="19">
        <v>0</v>
      </c>
      <c r="O34" s="19">
        <v>1</v>
      </c>
      <c r="P34" s="22" t="s">
        <v>101</v>
      </c>
      <c r="Q34" s="22" t="s">
        <v>102</v>
      </c>
      <c r="R34" s="35">
        <v>1752133</v>
      </c>
      <c r="S34" s="36">
        <f t="shared" si="1"/>
        <v>0</v>
      </c>
    </row>
    <row r="35" spans="1:19" ht="25.5" x14ac:dyDescent="0.25">
      <c r="A35" s="7" t="s">
        <v>21</v>
      </c>
      <c r="B35" s="7" t="s">
        <v>22</v>
      </c>
      <c r="C35" s="8">
        <f t="shared" si="0"/>
        <v>44737</v>
      </c>
      <c r="D35" s="21" t="s">
        <v>23</v>
      </c>
      <c r="E35" s="28">
        <v>20391</v>
      </c>
      <c r="F35" s="7" t="s">
        <v>26</v>
      </c>
      <c r="G35" s="9">
        <v>569727</v>
      </c>
      <c r="H35" s="9">
        <v>0</v>
      </c>
      <c r="I35" s="14">
        <v>569727</v>
      </c>
      <c r="J35" s="19">
        <v>44742</v>
      </c>
      <c r="K35" s="19">
        <v>44737</v>
      </c>
      <c r="L35" s="19">
        <v>0</v>
      </c>
      <c r="M35" s="19">
        <v>0</v>
      </c>
      <c r="N35" s="19">
        <v>0</v>
      </c>
      <c r="O35" s="19">
        <v>1</v>
      </c>
      <c r="P35" s="22" t="s">
        <v>103</v>
      </c>
      <c r="Q35" s="22" t="s">
        <v>104</v>
      </c>
      <c r="R35" s="35">
        <v>569727</v>
      </c>
      <c r="S35" s="36">
        <f t="shared" si="1"/>
        <v>0</v>
      </c>
    </row>
    <row r="36" spans="1:19" ht="25.5" x14ac:dyDescent="0.25">
      <c r="A36" s="7" t="s">
        <v>21</v>
      </c>
      <c r="B36" s="7" t="s">
        <v>22</v>
      </c>
      <c r="C36" s="8">
        <f t="shared" si="0"/>
        <v>44739</v>
      </c>
      <c r="D36" s="21" t="s">
        <v>23</v>
      </c>
      <c r="E36" s="28">
        <v>20611</v>
      </c>
      <c r="F36" s="7" t="s">
        <v>26</v>
      </c>
      <c r="G36" s="9">
        <v>2852636</v>
      </c>
      <c r="H36" s="9">
        <v>0</v>
      </c>
      <c r="I36" s="14">
        <v>2852636</v>
      </c>
      <c r="J36" s="19">
        <v>44742</v>
      </c>
      <c r="K36" s="19">
        <v>44739</v>
      </c>
      <c r="L36" s="19">
        <v>0</v>
      </c>
      <c r="M36" s="19">
        <v>0</v>
      </c>
      <c r="N36" s="19">
        <v>0</v>
      </c>
      <c r="O36" s="19">
        <v>1</v>
      </c>
      <c r="P36" s="22" t="s">
        <v>105</v>
      </c>
      <c r="Q36" s="22" t="s">
        <v>106</v>
      </c>
      <c r="R36" s="35">
        <v>2852636</v>
      </c>
      <c r="S36" s="36">
        <f t="shared" si="1"/>
        <v>0</v>
      </c>
    </row>
    <row r="37" spans="1:19" ht="25.5" x14ac:dyDescent="0.25">
      <c r="A37" s="7" t="s">
        <v>21</v>
      </c>
      <c r="B37" s="7" t="s">
        <v>22</v>
      </c>
      <c r="C37" s="8">
        <f t="shared" si="0"/>
        <v>44740</v>
      </c>
      <c r="D37" s="21" t="s">
        <v>23</v>
      </c>
      <c r="E37" s="28">
        <v>21032</v>
      </c>
      <c r="F37" s="7" t="s">
        <v>26</v>
      </c>
      <c r="G37" s="9">
        <v>1182406</v>
      </c>
      <c r="H37" s="9">
        <v>0</v>
      </c>
      <c r="I37" s="14">
        <v>1182406</v>
      </c>
      <c r="J37" s="19">
        <v>44742</v>
      </c>
      <c r="K37" s="19">
        <v>44740</v>
      </c>
      <c r="L37" s="19">
        <v>0</v>
      </c>
      <c r="M37" s="19">
        <v>0</v>
      </c>
      <c r="N37" s="19">
        <v>0</v>
      </c>
      <c r="O37" s="19">
        <v>1</v>
      </c>
      <c r="P37" s="22" t="s">
        <v>107</v>
      </c>
      <c r="Q37" s="22" t="s">
        <v>108</v>
      </c>
      <c r="R37" s="35">
        <v>1182406</v>
      </c>
      <c r="S37" s="36">
        <f t="shared" si="1"/>
        <v>0</v>
      </c>
    </row>
    <row r="38" spans="1:19" ht="25.5" x14ac:dyDescent="0.25">
      <c r="A38" s="7" t="s">
        <v>21</v>
      </c>
      <c r="B38" s="7" t="s">
        <v>22</v>
      </c>
      <c r="C38" s="8">
        <f t="shared" si="0"/>
        <v>44740</v>
      </c>
      <c r="D38" s="21" t="s">
        <v>23</v>
      </c>
      <c r="E38" s="28">
        <v>21129</v>
      </c>
      <c r="F38" s="7" t="s">
        <v>26</v>
      </c>
      <c r="G38" s="9">
        <v>1139454</v>
      </c>
      <c r="H38" s="9">
        <v>0</v>
      </c>
      <c r="I38" s="14">
        <v>1139454</v>
      </c>
      <c r="J38" s="19">
        <v>44742</v>
      </c>
      <c r="K38" s="19">
        <v>44740</v>
      </c>
      <c r="L38" s="19">
        <v>0</v>
      </c>
      <c r="M38" s="19">
        <v>0</v>
      </c>
      <c r="N38" s="19">
        <v>0</v>
      </c>
      <c r="O38" s="19">
        <v>1</v>
      </c>
      <c r="P38" s="22" t="s">
        <v>109</v>
      </c>
      <c r="Q38" s="22" t="s">
        <v>110</v>
      </c>
      <c r="R38" s="35">
        <v>1139454</v>
      </c>
      <c r="S38" s="36">
        <f t="shared" si="1"/>
        <v>0</v>
      </c>
    </row>
    <row r="39" spans="1:19" ht="25.5" x14ac:dyDescent="0.25">
      <c r="A39" s="7" t="s">
        <v>21</v>
      </c>
      <c r="B39" s="7" t="s">
        <v>22</v>
      </c>
      <c r="C39" s="8">
        <f t="shared" si="0"/>
        <v>44740</v>
      </c>
      <c r="D39" s="21" t="s">
        <v>23</v>
      </c>
      <c r="E39" s="28">
        <v>21135</v>
      </c>
      <c r="F39" s="7" t="s">
        <v>26</v>
      </c>
      <c r="G39" s="9">
        <v>570402</v>
      </c>
      <c r="H39" s="9">
        <v>0</v>
      </c>
      <c r="I39" s="14">
        <v>570402</v>
      </c>
      <c r="J39" s="19">
        <v>44742</v>
      </c>
      <c r="K39" s="19">
        <v>44740</v>
      </c>
      <c r="L39" s="19">
        <v>0</v>
      </c>
      <c r="M39" s="19">
        <v>0</v>
      </c>
      <c r="N39" s="19">
        <v>0</v>
      </c>
      <c r="O39" s="19">
        <v>1</v>
      </c>
      <c r="P39" s="22" t="s">
        <v>111</v>
      </c>
      <c r="Q39" s="22" t="s">
        <v>112</v>
      </c>
      <c r="R39" s="35">
        <v>570402</v>
      </c>
      <c r="S39" s="36">
        <f t="shared" si="1"/>
        <v>0</v>
      </c>
    </row>
    <row r="40" spans="1:19" ht="25.5" x14ac:dyDescent="0.25">
      <c r="A40" s="7" t="s">
        <v>21</v>
      </c>
      <c r="B40" s="7" t="s">
        <v>22</v>
      </c>
      <c r="C40" s="8">
        <f t="shared" si="0"/>
        <v>44742</v>
      </c>
      <c r="D40" s="21" t="s">
        <v>23</v>
      </c>
      <c r="E40" s="28">
        <v>21725</v>
      </c>
      <c r="F40" s="7" t="s">
        <v>26</v>
      </c>
      <c r="G40" s="9">
        <v>1203865</v>
      </c>
      <c r="H40" s="9">
        <v>0</v>
      </c>
      <c r="I40" s="14">
        <v>1203865</v>
      </c>
      <c r="J40" s="19">
        <v>44742</v>
      </c>
      <c r="K40" s="19">
        <v>44742</v>
      </c>
      <c r="L40" s="19">
        <v>0</v>
      </c>
      <c r="M40" s="19">
        <v>0</v>
      </c>
      <c r="N40" s="19">
        <v>0</v>
      </c>
      <c r="O40" s="19">
        <v>1</v>
      </c>
      <c r="P40" s="22" t="s">
        <v>113</v>
      </c>
      <c r="Q40" s="22" t="s">
        <v>114</v>
      </c>
      <c r="R40" s="35">
        <v>1203866</v>
      </c>
      <c r="S40" s="36">
        <f t="shared" si="1"/>
        <v>1</v>
      </c>
    </row>
    <row r="41" spans="1:19" hidden="1" x14ac:dyDescent="0.25">
      <c r="A41" s="10"/>
      <c r="B41" s="10"/>
      <c r="C41" s="10"/>
      <c r="D41" s="10"/>
      <c r="E41" s="10"/>
      <c r="F41" s="10"/>
      <c r="G41" s="10"/>
      <c r="H41" s="10"/>
      <c r="I41" s="15"/>
      <c r="J41" s="22"/>
      <c r="K41" s="22"/>
      <c r="L41" s="22"/>
      <c r="M41" s="22"/>
      <c r="N41" s="22"/>
      <c r="O41" s="22"/>
      <c r="P41" s="22"/>
      <c r="Q41" s="22"/>
    </row>
    <row r="42" spans="1:19" x14ac:dyDescent="0.25">
      <c r="A42" s="132" t="s">
        <v>13</v>
      </c>
      <c r="B42" s="132"/>
      <c r="C42" s="132"/>
      <c r="D42" s="132"/>
      <c r="E42" s="132"/>
      <c r="F42" s="132"/>
      <c r="G42" s="17">
        <f>SUMIF($L$12:L40, 0, $G$12:G40)</f>
        <v>32278077</v>
      </c>
      <c r="H42" s="17">
        <f>SUMIF($L$12:L40, 0, $H$12:H40)</f>
        <v>3551661</v>
      </c>
      <c r="I42" s="18">
        <f>SUMIF($L$12:L40, 0, $I$12:I40)</f>
        <v>28726416</v>
      </c>
      <c r="J42" s="22"/>
      <c r="K42" s="22"/>
      <c r="L42" s="22"/>
      <c r="M42" s="22"/>
      <c r="N42" s="22"/>
      <c r="O42" s="22"/>
      <c r="P42" s="22"/>
      <c r="Q42" s="22"/>
    </row>
    <row r="43" spans="1:19" x14ac:dyDescent="0.25">
      <c r="J43" s="22"/>
      <c r="K43" s="22"/>
      <c r="L43" s="22"/>
      <c r="M43" s="22"/>
      <c r="N43" s="22"/>
      <c r="O43" s="22"/>
      <c r="P43" s="22"/>
      <c r="Q43" s="22"/>
    </row>
    <row r="44" spans="1:19" x14ac:dyDescent="0.25">
      <c r="G44" s="129" t="s">
        <v>115</v>
      </c>
      <c r="H44" s="129"/>
      <c r="I44" s="129"/>
      <c r="J44" s="22"/>
      <c r="K44" s="22"/>
      <c r="L44" s="22"/>
      <c r="M44" s="22"/>
      <c r="N44" s="22"/>
      <c r="O44" s="22"/>
      <c r="P44" s="22"/>
      <c r="Q44" s="22"/>
    </row>
    <row r="45" spans="1:19" x14ac:dyDescent="0.25">
      <c r="A45" s="130" t="s">
        <v>15</v>
      </c>
      <c r="B45" s="130"/>
      <c r="C45" s="3"/>
      <c r="D45" s="3"/>
      <c r="E45" s="3"/>
      <c r="G45" s="130" t="s">
        <v>16</v>
      </c>
      <c r="H45" s="130"/>
      <c r="I45" s="130"/>
      <c r="J45" s="22"/>
      <c r="K45" s="22"/>
      <c r="L45" s="22"/>
      <c r="M45" s="22"/>
      <c r="N45" s="22"/>
      <c r="O45" s="22"/>
      <c r="P45" s="22"/>
      <c r="Q45" s="22"/>
    </row>
    <row r="46" spans="1:19" x14ac:dyDescent="0.25">
      <c r="A46" s="131" t="s">
        <v>17</v>
      </c>
      <c r="B46" s="131"/>
      <c r="C46" s="6"/>
      <c r="D46" s="6"/>
      <c r="E46" s="6"/>
      <c r="G46" s="131" t="s">
        <v>17</v>
      </c>
      <c r="H46" s="131"/>
      <c r="I46" s="131"/>
      <c r="J46" s="22"/>
      <c r="K46" s="22"/>
      <c r="L46" s="22"/>
      <c r="M46" s="22"/>
      <c r="N46" s="22"/>
      <c r="O46" s="22"/>
      <c r="P46" s="22"/>
      <c r="Q46" s="22"/>
    </row>
    <row r="47" spans="1:19" x14ac:dyDescent="0.25">
      <c r="C47" s="4"/>
      <c r="D47" s="4"/>
      <c r="E47" s="4"/>
      <c r="F47" s="4"/>
      <c r="G47" s="4"/>
      <c r="H47" s="4"/>
      <c r="I47" s="16"/>
      <c r="J47" s="22"/>
      <c r="K47" s="22"/>
      <c r="L47" s="22"/>
      <c r="M47" s="22"/>
      <c r="N47" s="22"/>
      <c r="O47" s="22"/>
      <c r="P47" s="22"/>
      <c r="Q47" s="22"/>
    </row>
    <row r="48" spans="1:19" x14ac:dyDescent="0.25">
      <c r="A48" s="129" t="s">
        <v>116</v>
      </c>
      <c r="B48" s="129"/>
      <c r="C48" s="3"/>
      <c r="D48" s="3"/>
      <c r="E48" s="3"/>
      <c r="F48" s="3"/>
      <c r="G48" s="130" t="s">
        <v>19</v>
      </c>
      <c r="H48" s="130"/>
      <c r="I48" s="130"/>
    </row>
  </sheetData>
  <autoFilter ref="A11:S40" xr:uid="{0B8AC970-341B-4579-975A-DE4F677014E4}"/>
  <mergeCells count="18">
    <mergeCell ref="A6:I6"/>
    <mergeCell ref="A7:I7"/>
    <mergeCell ref="A9:A10"/>
    <mergeCell ref="B9:B10"/>
    <mergeCell ref="C9:E9"/>
    <mergeCell ref="F9:F10"/>
    <mergeCell ref="G9:G10"/>
    <mergeCell ref="H9:H10"/>
    <mergeCell ref="I9:I10"/>
    <mergeCell ref="D10:E10"/>
    <mergeCell ref="A48:B48"/>
    <mergeCell ref="G48:I48"/>
    <mergeCell ref="A42:F42"/>
    <mergeCell ref="G44:I44"/>
    <mergeCell ref="A45:B45"/>
    <mergeCell ref="G45:I45"/>
    <mergeCell ref="A46:B46"/>
    <mergeCell ref="G46:I4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5B3A5657309B40954E42125916F1BC" ma:contentTypeVersion="6" ma:contentTypeDescription="Create a new document." ma:contentTypeScope="" ma:versionID="e0ba7716b1ee02d9abe463c06ccbf960">
  <xsd:schema xmlns:xsd="http://www.w3.org/2001/XMLSchema" xmlns:xs="http://www.w3.org/2001/XMLSchema" xmlns:p="http://schemas.microsoft.com/office/2006/metadata/properties" xmlns:ns2="86436bc8-41cf-4387-a50f-d99d56671cd9" xmlns:ns3="9dd4eedd-45be-4e6a-b02b-686de0975f5f" targetNamespace="http://schemas.microsoft.com/office/2006/metadata/properties" ma:root="true" ma:fieldsID="8a17392c574f7e78fe7d7b3353ed57c0" ns2:_="" ns3:_="">
    <xsd:import namespace="86436bc8-41cf-4387-a50f-d99d56671cd9"/>
    <xsd:import namespace="9dd4eedd-45be-4e6a-b02b-686de0975f5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36bc8-41cf-4387-a50f-d99d56671c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d4eedd-45be-4e6a-b02b-686de0975f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1B972E-850B-4595-8F08-8621C542DA2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F237584-C65D-4212-B600-F204659749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8342D2-C642-434C-90AE-27D78B4C9F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36bc8-41cf-4387-a50f-d99d56671cd9"/>
    <ds:schemaRef ds:uri="9dd4eedd-45be-4e6a-b02b-686de0975f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TH Công nợ</vt:lpstr>
      <vt:lpstr>BKHĐ chưa tt</vt:lpstr>
      <vt:lpstr>Sheet3</vt:lpstr>
      <vt:lpstr>BKHĐ</vt:lpstr>
      <vt:lpstr>Sheet10</vt:lpstr>
      <vt:lpstr>TH thanh toán</vt:lpstr>
      <vt:lpstr>12,07</vt:lpstr>
      <vt:lpstr>31,08</vt:lpstr>
      <vt:lpstr>05,08</vt:lpstr>
      <vt:lpstr>07,09</vt:lpstr>
      <vt:lpstr>31,09</vt:lpstr>
      <vt:lpstr>21,11</vt:lpstr>
      <vt:lpstr>'12,07'!Print_Area</vt:lpstr>
      <vt:lpstr>'12,07'!Print_Titles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Admin</cp:lastModifiedBy>
  <cp:lastPrinted>2022-07-08T04:21:51Z</cp:lastPrinted>
  <dcterms:created xsi:type="dcterms:W3CDTF">2011-07-29T01:01:31Z</dcterms:created>
  <dcterms:modified xsi:type="dcterms:W3CDTF">2023-06-26T07:46:21Z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0x010100EB5B3A5657309B40954E42125916F1BC</vt:lpwstr>
  </property>
  <property fmtid="{D5CDD505-2E9C-101B-9397-08002B2CF9AE}" pid="3" name="Order">
    <vt:r8>903100</vt:r8>
  </property>
  <property fmtid="{D5CDD505-2E9C-101B-9397-08002B2CF9AE}" pid="4" name="_ExtendedDescription">
    <vt:lpwstr/>
  </property>
</Properties>
</file>