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NHATMINH\"/>
    </mc:Choice>
  </mc:AlternateContent>
  <xr:revisionPtr revIDLastSave="0" documentId="13_ncr:1_{481AA03A-1CFB-424F-8809-A874E9DCB1F9}" xr6:coauthVersionLast="47" xr6:coauthVersionMax="47" xr10:uidLastSave="{00000000-0000-0000-0000-000000000000}"/>
  <bookViews>
    <workbookView xWindow="-113" yWindow="-113" windowWidth="24267" windowHeight="13023" xr2:uid="{1602B96C-2AC2-47BF-A726-6E30700C8F9C}"/>
  </bookViews>
  <sheets>
    <sheet name="Công nợ 2023" sheetId="4" r:id="rId1"/>
    <sheet name="T11" sheetId="11" r:id="rId2"/>
    <sheet name="T10" sheetId="10" r:id="rId3"/>
    <sheet name="T1-6,2023" sheetId="2" r:id="rId4"/>
    <sheet name="T9 " sheetId="9" r:id="rId5"/>
    <sheet name="T8" sheetId="8" r:id="rId6"/>
    <sheet name="T7" sheetId="5" r:id="rId7"/>
    <sheet name="CTTT7 " sheetId="7" r:id="rId8"/>
    <sheet name="Công nợ 2022" sheetId="1" r:id="rId9"/>
    <sheet name="2022" sheetId="6" r:id="rId10"/>
  </sheets>
  <definedNames>
    <definedName name="_xlnm._FilterDatabase" localSheetId="9" hidden="1">'2022'!$B$3:$K$115</definedName>
    <definedName name="_xlnm._FilterDatabase" localSheetId="3" hidden="1">'T1-6,2023'!$A$3:$S$98</definedName>
    <definedName name="_xlnm._FilterDatabase" localSheetId="6" hidden="1">'T7'!$A$3:$L$25</definedName>
    <definedName name="_xlnm._FilterDatabase" localSheetId="4" hidden="1">'T9 '!$A$3:$K$23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 l="1"/>
  <c r="F31" i="4"/>
  <c r="E26" i="4"/>
  <c r="E17" i="4"/>
  <c r="K23" i="11"/>
  <c r="K22" i="11"/>
  <c r="D17" i="4"/>
  <c r="H12" i="4" l="1"/>
  <c r="H22" i="10"/>
  <c r="K21" i="10"/>
  <c r="J21" i="10"/>
  <c r="J22" i="10"/>
  <c r="K22" i="10" s="1"/>
  <c r="K23" i="10" l="1"/>
  <c r="H8" i="4"/>
  <c r="H22" i="9"/>
  <c r="J22" i="9" s="1"/>
  <c r="K22" i="9" s="1"/>
  <c r="K23" i="9"/>
  <c r="H27" i="8"/>
  <c r="I27" i="8" s="1"/>
  <c r="J27" i="8" s="1"/>
  <c r="J28" i="8" s="1"/>
  <c r="D3" i="4"/>
  <c r="E20" i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5" i="2"/>
  <c r="K97" i="2"/>
  <c r="M76" i="2" l="1"/>
  <c r="M97" i="2"/>
  <c r="I28" i="8"/>
  <c r="H28" i="8"/>
  <c r="D6" i="2"/>
  <c r="N6" i="2" s="1"/>
  <c r="O6" i="2" s="1"/>
  <c r="D7" i="2"/>
  <c r="N7" i="2" s="1"/>
  <c r="O7" i="2" s="1"/>
  <c r="D8" i="2"/>
  <c r="N8" i="2" s="1"/>
  <c r="O8" i="2" s="1"/>
  <c r="D9" i="2"/>
  <c r="N9" i="2" s="1"/>
  <c r="O9" i="2" s="1"/>
  <c r="D10" i="2"/>
  <c r="N10" i="2" s="1"/>
  <c r="O10" i="2" s="1"/>
  <c r="D11" i="2"/>
  <c r="N11" i="2" s="1"/>
  <c r="O11" i="2" s="1"/>
  <c r="D12" i="2"/>
  <c r="N12" i="2" s="1"/>
  <c r="O12" i="2" s="1"/>
  <c r="D13" i="2"/>
  <c r="N13" i="2" s="1"/>
  <c r="O13" i="2" s="1"/>
  <c r="D14" i="2"/>
  <c r="N14" i="2" s="1"/>
  <c r="O14" i="2" s="1"/>
  <c r="D15" i="2"/>
  <c r="N15" i="2" s="1"/>
  <c r="O15" i="2" s="1"/>
  <c r="D16" i="2"/>
  <c r="N16" i="2" s="1"/>
  <c r="O16" i="2" s="1"/>
  <c r="D17" i="2"/>
  <c r="N17" i="2" s="1"/>
  <c r="O17" i="2" s="1"/>
  <c r="D18" i="2"/>
  <c r="N18" i="2" s="1"/>
  <c r="O18" i="2" s="1"/>
  <c r="D19" i="2"/>
  <c r="N19" i="2" s="1"/>
  <c r="O19" i="2" s="1"/>
  <c r="D20" i="2"/>
  <c r="N20" i="2" s="1"/>
  <c r="O20" i="2" s="1"/>
  <c r="D21" i="2"/>
  <c r="N21" i="2" s="1"/>
  <c r="O21" i="2" s="1"/>
  <c r="D22" i="2"/>
  <c r="N22" i="2" s="1"/>
  <c r="O22" i="2" s="1"/>
  <c r="D23" i="2"/>
  <c r="N23" i="2" s="1"/>
  <c r="O23" i="2" s="1"/>
  <c r="D24" i="2"/>
  <c r="N24" i="2" s="1"/>
  <c r="O24" i="2" s="1"/>
  <c r="D25" i="2"/>
  <c r="N25" i="2" s="1"/>
  <c r="O25" i="2" s="1"/>
  <c r="D26" i="2"/>
  <c r="N26" i="2" s="1"/>
  <c r="O26" i="2" s="1"/>
  <c r="D27" i="2"/>
  <c r="N27" i="2" s="1"/>
  <c r="O27" i="2" s="1"/>
  <c r="D28" i="2"/>
  <c r="N28" i="2" s="1"/>
  <c r="O28" i="2" s="1"/>
  <c r="D29" i="2"/>
  <c r="N29" i="2" s="1"/>
  <c r="O29" i="2" s="1"/>
  <c r="D30" i="2"/>
  <c r="N30" i="2" s="1"/>
  <c r="O30" i="2" s="1"/>
  <c r="D31" i="2"/>
  <c r="N31" i="2" s="1"/>
  <c r="O31" i="2" s="1"/>
  <c r="D32" i="2"/>
  <c r="N32" i="2" s="1"/>
  <c r="O32" i="2" s="1"/>
  <c r="D33" i="2"/>
  <c r="N33" i="2" s="1"/>
  <c r="O33" i="2" s="1"/>
  <c r="D34" i="2"/>
  <c r="N34" i="2" s="1"/>
  <c r="O34" i="2" s="1"/>
  <c r="D35" i="2"/>
  <c r="N35" i="2" s="1"/>
  <c r="O35" i="2" s="1"/>
  <c r="D36" i="2"/>
  <c r="N36" i="2" s="1"/>
  <c r="O36" i="2" s="1"/>
  <c r="D37" i="2"/>
  <c r="N37" i="2" s="1"/>
  <c r="O37" i="2" s="1"/>
  <c r="D38" i="2"/>
  <c r="N38" i="2" s="1"/>
  <c r="O38" i="2" s="1"/>
  <c r="D39" i="2"/>
  <c r="N39" i="2" s="1"/>
  <c r="O39" i="2" s="1"/>
  <c r="D40" i="2"/>
  <c r="N40" i="2" s="1"/>
  <c r="O40" i="2" s="1"/>
  <c r="D41" i="2"/>
  <c r="N41" i="2" s="1"/>
  <c r="O41" i="2" s="1"/>
  <c r="D42" i="2"/>
  <c r="N42" i="2" s="1"/>
  <c r="O42" i="2" s="1"/>
  <c r="D43" i="2"/>
  <c r="N43" i="2" s="1"/>
  <c r="O43" i="2" s="1"/>
  <c r="D44" i="2"/>
  <c r="N44" i="2" s="1"/>
  <c r="O44" i="2" s="1"/>
  <c r="D45" i="2"/>
  <c r="N45" i="2" s="1"/>
  <c r="O45" i="2" s="1"/>
  <c r="D46" i="2"/>
  <c r="N46" i="2" s="1"/>
  <c r="O46" i="2" s="1"/>
  <c r="D47" i="2"/>
  <c r="N47" i="2" s="1"/>
  <c r="O47" i="2" s="1"/>
  <c r="D48" i="2"/>
  <c r="N48" i="2" s="1"/>
  <c r="O48" i="2" s="1"/>
  <c r="D49" i="2"/>
  <c r="N49" i="2" s="1"/>
  <c r="O49" i="2" s="1"/>
  <c r="D50" i="2"/>
  <c r="N50" i="2" s="1"/>
  <c r="O50" i="2" s="1"/>
  <c r="D51" i="2"/>
  <c r="N51" i="2" s="1"/>
  <c r="O51" i="2" s="1"/>
  <c r="D52" i="2"/>
  <c r="N52" i="2" s="1"/>
  <c r="O52" i="2" s="1"/>
  <c r="D53" i="2"/>
  <c r="N53" i="2" s="1"/>
  <c r="O53" i="2" s="1"/>
  <c r="D54" i="2"/>
  <c r="N54" i="2" s="1"/>
  <c r="O54" i="2" s="1"/>
  <c r="D55" i="2"/>
  <c r="N55" i="2" s="1"/>
  <c r="O55" i="2" s="1"/>
  <c r="D56" i="2"/>
  <c r="N56" i="2" s="1"/>
  <c r="O56" i="2" s="1"/>
  <c r="D57" i="2"/>
  <c r="N57" i="2" s="1"/>
  <c r="O57" i="2" s="1"/>
  <c r="D58" i="2"/>
  <c r="N58" i="2" s="1"/>
  <c r="O58" i="2" s="1"/>
  <c r="D59" i="2"/>
  <c r="N59" i="2" s="1"/>
  <c r="O59" i="2" s="1"/>
  <c r="D60" i="2"/>
  <c r="N60" i="2" s="1"/>
  <c r="O60" i="2" s="1"/>
  <c r="D61" i="2"/>
  <c r="N61" i="2" s="1"/>
  <c r="O61" i="2" s="1"/>
  <c r="D62" i="2"/>
  <c r="N62" i="2" s="1"/>
  <c r="O62" i="2" s="1"/>
  <c r="D63" i="2"/>
  <c r="N63" i="2" s="1"/>
  <c r="O63" i="2" s="1"/>
  <c r="D64" i="2"/>
  <c r="N64" i="2" s="1"/>
  <c r="O64" i="2" s="1"/>
  <c r="D65" i="2"/>
  <c r="N65" i="2" s="1"/>
  <c r="O65" i="2" s="1"/>
  <c r="D66" i="2"/>
  <c r="N66" i="2" s="1"/>
  <c r="O66" i="2" s="1"/>
  <c r="D67" i="2"/>
  <c r="N67" i="2" s="1"/>
  <c r="O67" i="2" s="1"/>
  <c r="D68" i="2"/>
  <c r="N68" i="2" s="1"/>
  <c r="O68" i="2" s="1"/>
  <c r="D69" i="2"/>
  <c r="N69" i="2" s="1"/>
  <c r="O69" i="2" s="1"/>
  <c r="D70" i="2"/>
  <c r="N70" i="2" s="1"/>
  <c r="O70" i="2" s="1"/>
  <c r="D71" i="2"/>
  <c r="N71" i="2" s="1"/>
  <c r="O71" i="2" s="1"/>
  <c r="D72" i="2"/>
  <c r="N72" i="2" s="1"/>
  <c r="O72" i="2" s="1"/>
  <c r="D73" i="2"/>
  <c r="N73" i="2" s="1"/>
  <c r="O73" i="2" s="1"/>
  <c r="D74" i="2"/>
  <c r="N74" i="2" s="1"/>
  <c r="O74" i="2" s="1"/>
  <c r="D75" i="2"/>
  <c r="N75" i="2" s="1"/>
  <c r="O75" i="2" s="1"/>
  <c r="D76" i="2"/>
  <c r="N76" i="2" s="1"/>
  <c r="O76" i="2" s="1"/>
  <c r="D77" i="2"/>
  <c r="N77" i="2" s="1"/>
  <c r="O77" i="2" s="1"/>
  <c r="D78" i="2"/>
  <c r="N78" i="2" s="1"/>
  <c r="O78" i="2" s="1"/>
  <c r="D79" i="2"/>
  <c r="N79" i="2" s="1"/>
  <c r="O79" i="2" s="1"/>
  <c r="D80" i="2"/>
  <c r="N80" i="2" s="1"/>
  <c r="O80" i="2" s="1"/>
  <c r="D81" i="2"/>
  <c r="N81" i="2" s="1"/>
  <c r="O81" i="2" s="1"/>
  <c r="D82" i="2"/>
  <c r="N82" i="2" s="1"/>
  <c r="O82" i="2" s="1"/>
  <c r="D83" i="2"/>
  <c r="N83" i="2" s="1"/>
  <c r="O83" i="2" s="1"/>
  <c r="D84" i="2"/>
  <c r="N84" i="2" s="1"/>
  <c r="O84" i="2" s="1"/>
  <c r="D85" i="2"/>
  <c r="N85" i="2" s="1"/>
  <c r="O85" i="2" s="1"/>
  <c r="D86" i="2"/>
  <c r="N86" i="2" s="1"/>
  <c r="O86" i="2" s="1"/>
  <c r="D87" i="2"/>
  <c r="N87" i="2" s="1"/>
  <c r="O87" i="2" s="1"/>
  <c r="D88" i="2"/>
  <c r="N88" i="2" s="1"/>
  <c r="O88" i="2" s="1"/>
  <c r="D89" i="2"/>
  <c r="N89" i="2" s="1"/>
  <c r="O89" i="2" s="1"/>
  <c r="D90" i="2"/>
  <c r="N90" i="2" s="1"/>
  <c r="O90" i="2" s="1"/>
  <c r="D91" i="2"/>
  <c r="N91" i="2" s="1"/>
  <c r="O91" i="2" s="1"/>
  <c r="D92" i="2"/>
  <c r="N92" i="2" s="1"/>
  <c r="O92" i="2" s="1"/>
  <c r="D93" i="2"/>
  <c r="N93" i="2" s="1"/>
  <c r="O93" i="2" s="1"/>
  <c r="D94" i="2"/>
  <c r="N94" i="2" s="1"/>
  <c r="O94" i="2" s="1"/>
  <c r="D95" i="2"/>
  <c r="N95" i="2" s="1"/>
  <c r="O95" i="2" s="1"/>
  <c r="D96" i="2"/>
  <c r="N96" i="2" s="1"/>
  <c r="O96" i="2" s="1"/>
  <c r="D97" i="2"/>
  <c r="N97" i="2" s="1"/>
  <c r="O97" i="2" s="1"/>
  <c r="D5" i="2"/>
  <c r="N5" i="2" s="1"/>
  <c r="O5" i="2" s="1"/>
  <c r="K25" i="5"/>
  <c r="K24" i="5"/>
  <c r="A6" i="2"/>
  <c r="A7" i="2"/>
  <c r="A8" i="2"/>
  <c r="A9" i="2"/>
  <c r="A10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7" i="2"/>
  <c r="A58" i="2"/>
  <c r="A59" i="2"/>
  <c r="A60" i="2"/>
  <c r="A61" i="2"/>
  <c r="A62" i="2"/>
  <c r="A63" i="2"/>
  <c r="A64" i="2"/>
  <c r="A65" i="2"/>
  <c r="A56" i="2"/>
  <c r="A66" i="2"/>
  <c r="A67" i="2"/>
  <c r="A68" i="2"/>
  <c r="A69" i="2"/>
  <c r="A70" i="2"/>
  <c r="A71" i="2"/>
  <c r="A72" i="2"/>
  <c r="A73" i="2"/>
  <c r="A74" i="2"/>
  <c r="A75" i="2"/>
  <c r="A11" i="2"/>
  <c r="A38" i="2"/>
  <c r="A39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78" i="2"/>
  <c r="A77" i="2"/>
  <c r="A5" i="2"/>
  <c r="J115" i="6"/>
  <c r="M98" i="2" l="1"/>
  <c r="F28" i="1" l="1"/>
  <c r="D20" i="1" l="1"/>
  <c r="E24" i="1" l="1"/>
  <c r="F29" i="1" s="1"/>
</calcChain>
</file>

<file path=xl/sharedStrings.xml><?xml version="1.0" encoding="utf-8"?>
<sst xmlns="http://schemas.openxmlformats.org/spreadsheetml/2006/main" count="1537" uniqueCount="406">
  <si>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</si>
  <si>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</si>
  <si>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</si>
  <si>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</si>
  <si>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</si>
  <si>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</si>
  <si>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</si>
  <si>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Hàng bán</t>
  </si>
  <si>
    <t>Chiết khấu đơn hàng đầu tiên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</si>
  <si>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</si>
  <si>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</si>
  <si>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</si>
  <si>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</si>
  <si>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</si>
  <si>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</si>
  <si>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</si>
  <si>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Số hóa đơn</t>
  </si>
  <si>
    <t>Ký hiệu HĐ</t>
  </si>
  <si>
    <t>Khách hàng</t>
  </si>
  <si>
    <t>Diễn giải</t>
  </si>
  <si>
    <t>Người mua hàng</t>
  </si>
  <si>
    <t>Tổng tiền hàng</t>
  </si>
  <si>
    <t>Tiền chiết khấu</t>
  </si>
  <si>
    <t>Tiền thuế GTGT</t>
  </si>
  <si>
    <t>Tổng tiền thanh toán</t>
  </si>
  <si>
    <t>NT/21E</t>
  </si>
  <si>
    <t>CÔNG TY TNHH SẢN XUẤT THƯƠNG MẠI DỊCH VỤ NHẬT MINH BAKERY</t>
  </si>
  <si>
    <t>CỬA HÀNG NGUYỄN KHOÁI</t>
  </si>
  <si>
    <t>CỬA HÀNG SKY 9</t>
  </si>
  <si>
    <t>CỬA HÀNG BÌNH HÒA</t>
  </si>
  <si>
    <t>CỬA HÀNG ĐO ĐẠC</t>
  </si>
  <si>
    <t>CỬA HÀNG BÌNH HƯNG</t>
  </si>
  <si>
    <t>1C22TNT</t>
  </si>
  <si>
    <t>Cửa Hàng  Osi Food  SKY 9</t>
  </si>
  <si>
    <t>Cửa Hàng  Osi Food Nguyễn Khoái</t>
  </si>
  <si>
    <t>Cửa Hàng Osi Food Trung Tuyến City</t>
  </si>
  <si>
    <t>Cửa Hàng Osi Food SKY 9</t>
  </si>
  <si>
    <t>Cửa Hàng Osi Food Nguyễn Khoái</t>
  </si>
  <si>
    <t>Cửa Hàng Osi Food Bình Hòa</t>
  </si>
  <si>
    <t>Cửa Hàng Osi Food Sky 9</t>
  </si>
  <si>
    <t>CỬA HÀNG OSI FOOD TRUNG TUYẾN CITY</t>
  </si>
  <si>
    <t>Cửa Hàng Osi Food Cầu Kinh</t>
  </si>
  <si>
    <t>Cửa Hàng OsiFood Nguyễn Khoái</t>
  </si>
  <si>
    <t>Cửa Hàng OsiFood Phước Long</t>
  </si>
  <si>
    <t>CỬA HÀNG OSI FOOD SKY 9</t>
  </si>
  <si>
    <t>Cửa Hàng  Osi Food Cầu Kinh</t>
  </si>
  <si>
    <t>Cửa Hàng Osi Food Tây Hòa</t>
  </si>
  <si>
    <t>Cửa Hàng Osi Food Opal Riverside</t>
  </si>
  <si>
    <t>Cửa Hàng Osi Food Phước Long</t>
  </si>
  <si>
    <t>Cửa Hàng Osi Food Gia Bình</t>
  </si>
  <si>
    <t>Cửa Hàng OsiFood Sky 9</t>
  </si>
  <si>
    <t>Cửa Hàng Osi Food 828B Xô Viết Nghệ Tĩnh</t>
  </si>
  <si>
    <t>OsiFood 828B Xô Viết Nghệ Tĩnh</t>
  </si>
  <si>
    <t>Cửa hàng Oshifood Phước Long</t>
  </si>
  <si>
    <t>Cửa hàng OsiFood Nguyễn Khoái</t>
  </si>
  <si>
    <t>Cửa hàng Oshifood SKY 9</t>
  </si>
  <si>
    <t>Cửa Hàng OsiFood Opal Riverside</t>
  </si>
  <si>
    <t>Oshifood SKY 9</t>
  </si>
  <si>
    <t>Oshifood Phước Long</t>
  </si>
  <si>
    <t>Cửa Hàng Osi Food Nguyễn Xiển</t>
  </si>
  <si>
    <t>Cửa Hàng Osi Food 828A Xô Viết Nghệ Tĩnh</t>
  </si>
  <si>
    <t>Cửa Hàng Osi Food Phước Hiệp</t>
  </si>
  <si>
    <t>Cửa Hàng Osi Food Gold House Lê Văn Lương</t>
  </si>
  <si>
    <t>CỬA HÀNG LINH XUÂN</t>
  </si>
  <si>
    <t>Cửa Hàng  Osi Food Linh Xuân</t>
  </si>
  <si>
    <t>Cửa Hàng Osi Food Linh Xuân</t>
  </si>
  <si>
    <t>Cửa hàng Oshifood  Linh Xuân</t>
  </si>
  <si>
    <t>03/01/2023</t>
  </si>
  <si>
    <t>00000132</t>
  </si>
  <si>
    <t>1C23TNN</t>
  </si>
  <si>
    <t>06/01/2023</t>
  </si>
  <si>
    <t>00000768</t>
  </si>
  <si>
    <t>Cửa Hàng Osi Food  SKY 9</t>
  </si>
  <si>
    <t>09/01/2023</t>
  </si>
  <si>
    <t>00000925</t>
  </si>
  <si>
    <t>11/01/2023</t>
  </si>
  <si>
    <t>00001057</t>
  </si>
  <si>
    <t>19/01/2023</t>
  </si>
  <si>
    <t>00001825</t>
  </si>
  <si>
    <t>00001828</t>
  </si>
  <si>
    <t>Cửa Hàng Osi Food 828A  Xô Viết Nghệ Tĩnh</t>
  </si>
  <si>
    <t>09/02/2023</t>
  </si>
  <si>
    <t>00003559</t>
  </si>
  <si>
    <t>10/02/2023</t>
  </si>
  <si>
    <t>00003789</t>
  </si>
  <si>
    <t>00003791</t>
  </si>
  <si>
    <t>13/02/2023</t>
  </si>
  <si>
    <t>00004011</t>
  </si>
  <si>
    <t>16/02/2023</t>
  </si>
  <si>
    <t>00005482</t>
  </si>
  <si>
    <t>17/02/2023</t>
  </si>
  <si>
    <t>00006380</t>
  </si>
  <si>
    <t>ĐƠN khai trương CK 5%</t>
  </si>
  <si>
    <t>Cửa Hàng Osi Food Tăng Nhơn Phú</t>
  </si>
  <si>
    <t>21/02/2023</t>
  </si>
  <si>
    <t>00006761</t>
  </si>
  <si>
    <t>22/02/2023</t>
  </si>
  <si>
    <t>00006832</t>
  </si>
  <si>
    <t>24/02/2023</t>
  </si>
  <si>
    <t>00008868</t>
  </si>
  <si>
    <t>27/02/2023</t>
  </si>
  <si>
    <t>00009029</t>
  </si>
  <si>
    <t>03/03/2023</t>
  </si>
  <si>
    <t>00011248</t>
  </si>
  <si>
    <t>08/03/2023</t>
  </si>
  <si>
    <t>00011548</t>
  </si>
  <si>
    <t>09/03/2023</t>
  </si>
  <si>
    <t>00012603</t>
  </si>
  <si>
    <t>Cửa Hàng Osi Food Nguyễn Văn Công</t>
  </si>
  <si>
    <t>00013147</t>
  </si>
  <si>
    <t>13/03/2023</t>
  </si>
  <si>
    <t>00013463</t>
  </si>
  <si>
    <t>14/03/2023</t>
  </si>
  <si>
    <t>00013553</t>
  </si>
  <si>
    <t>00013558</t>
  </si>
  <si>
    <t>17/03/2023</t>
  </si>
  <si>
    <t>00015625</t>
  </si>
  <si>
    <t>20/03/2023</t>
  </si>
  <si>
    <t>00015755</t>
  </si>
  <si>
    <t>Cửa Hàng Osi Food Pegasuite</t>
  </si>
  <si>
    <t>22/03/2023</t>
  </si>
  <si>
    <t>00015893</t>
  </si>
  <si>
    <t>00015950</t>
  </si>
  <si>
    <t xml:space="preserve">HĐ điều chỉnh </t>
  </si>
  <si>
    <t>00015951</t>
  </si>
  <si>
    <t>23/03/2023</t>
  </si>
  <si>
    <t>00016099</t>
  </si>
  <si>
    <t>Cửa Hàng Osi Food Ngô Quyền</t>
  </si>
  <si>
    <t>00016117</t>
  </si>
  <si>
    <t>00016282</t>
  </si>
  <si>
    <t>30/03/2023</t>
  </si>
  <si>
    <t>00018681</t>
  </si>
  <si>
    <t>03/04/2023</t>
  </si>
  <si>
    <t>00019144</t>
  </si>
  <si>
    <t>00019147</t>
  </si>
  <si>
    <t>04/04/2023</t>
  </si>
  <si>
    <t>00019210</t>
  </si>
  <si>
    <t>07/04/2023</t>
  </si>
  <si>
    <t>00020402</t>
  </si>
  <si>
    <t>08/04/2023</t>
  </si>
  <si>
    <t>00020453</t>
  </si>
  <si>
    <t>17/04/2023</t>
  </si>
  <si>
    <t>00022227</t>
  </si>
  <si>
    <t>00022231</t>
  </si>
  <si>
    <t>19/04/2023</t>
  </si>
  <si>
    <t>00022406</t>
  </si>
  <si>
    <t>00022411</t>
  </si>
  <si>
    <t>00022431</t>
  </si>
  <si>
    <t>20/04/2023</t>
  </si>
  <si>
    <t>00023156</t>
  </si>
  <si>
    <t>24/04/2023</t>
  </si>
  <si>
    <t>00023635</t>
  </si>
  <si>
    <t>26/04/2023</t>
  </si>
  <si>
    <t>00024067</t>
  </si>
  <si>
    <t>00024506</t>
  </si>
  <si>
    <t>27/04/2023</t>
  </si>
  <si>
    <t>00024989</t>
  </si>
  <si>
    <t>00024993</t>
  </si>
  <si>
    <t>03/05/2023</t>
  </si>
  <si>
    <t>00025297</t>
  </si>
  <si>
    <t>00025301</t>
  </si>
  <si>
    <t>04/05/2023</t>
  </si>
  <si>
    <t>00025345</t>
  </si>
  <si>
    <t>09/05/2023</t>
  </si>
  <si>
    <t>00025829</t>
  </si>
  <si>
    <t>Cửa Hàng Osi Food Liên Phường</t>
  </si>
  <si>
    <t>11/05/2023</t>
  </si>
  <si>
    <t>00026975</t>
  </si>
  <si>
    <t>12/05/2023</t>
  </si>
  <si>
    <t>00028176</t>
  </si>
  <si>
    <t>15/05/2023</t>
  </si>
  <si>
    <t>00028316</t>
  </si>
  <si>
    <t>16/05/2023</t>
  </si>
  <si>
    <t>00028378</t>
  </si>
  <si>
    <t>00028449</t>
  </si>
  <si>
    <t>Cửa Hàng Osi Food Fuji Nam Long</t>
  </si>
  <si>
    <t>24/05/2023</t>
  </si>
  <si>
    <t>00030081</t>
  </si>
  <si>
    <t>00030090</t>
  </si>
  <si>
    <t>00030092</t>
  </si>
  <si>
    <t>00030102</t>
  </si>
  <si>
    <t>25/05/2023</t>
  </si>
  <si>
    <t>00030460</t>
  </si>
  <si>
    <t>00030958</t>
  </si>
  <si>
    <t>26/05/2023</t>
  </si>
  <si>
    <t>00031295</t>
  </si>
  <si>
    <t>27/05/2023</t>
  </si>
  <si>
    <t>00031413</t>
  </si>
  <si>
    <t>29/05/2023</t>
  </si>
  <si>
    <t>00031489</t>
  </si>
  <si>
    <t>30/05/2023</t>
  </si>
  <si>
    <t>00031600</t>
  </si>
  <si>
    <t>Hàng trả T2</t>
  </si>
  <si>
    <t>Hàng trả T4</t>
  </si>
  <si>
    <t>Chiết khấu  2022</t>
  </si>
  <si>
    <t>Thuế GTGT</t>
  </si>
  <si>
    <t>00032833</t>
  </si>
  <si>
    <t>02/06/2023</t>
  </si>
  <si>
    <t>0313983358</t>
  </si>
  <si>
    <t>00033066</t>
  </si>
  <si>
    <t>05/06/2023</t>
  </si>
  <si>
    <t>00033322</t>
  </si>
  <si>
    <t>07/06/2023</t>
  </si>
  <si>
    <t>00033663</t>
  </si>
  <si>
    <t>08/06/2023</t>
  </si>
  <si>
    <t>00034306</t>
  </si>
  <si>
    <t>00034661</t>
  </si>
  <si>
    <t>13/06/2023</t>
  </si>
  <si>
    <t>00034673</t>
  </si>
  <si>
    <t>00034746</t>
  </si>
  <si>
    <t>14/06/2023</t>
  </si>
  <si>
    <t>00036037</t>
  </si>
  <si>
    <t>16/06/2023</t>
  </si>
  <si>
    <t>00036104</t>
  </si>
  <si>
    <t>00036128</t>
  </si>
  <si>
    <t>17/06/2023</t>
  </si>
  <si>
    <t>00036324</t>
  </si>
  <si>
    <t>20/06/2023</t>
  </si>
  <si>
    <t>00037504</t>
  </si>
  <si>
    <t>23/06/2023</t>
  </si>
  <si>
    <t>00037778</t>
  </si>
  <si>
    <t>27/06/2023</t>
  </si>
  <si>
    <t>00037783</t>
  </si>
  <si>
    <t>00037964</t>
  </si>
  <si>
    <t>29/06/2023</t>
  </si>
  <si>
    <t>Cửa hàng Osi Food Nguyễn Khoái</t>
  </si>
  <si>
    <t>00038035</t>
  </si>
  <si>
    <t>00039027</t>
  </si>
  <si>
    <t>30/06/2023</t>
  </si>
  <si>
    <t>HBTL2306/856</t>
  </si>
  <si>
    <t>Hàng trả - OsiFood Phước Long - phiếu 79005790050623062301356</t>
  </si>
  <si>
    <t>HBTL2305/778</t>
  </si>
  <si>
    <t>BẢNG KÊ HÓA ĐƠN, CHỨNG TỪ HÀNG HÓA, DỊCH VỤ BÁN RA (MẪU QUẢN TRỊ)</t>
  </si>
  <si>
    <t>Tháng 7 năm 2023</t>
  </si>
  <si>
    <t>Tên người mua</t>
  </si>
  <si>
    <t>Mã số thuế người mua</t>
  </si>
  <si>
    <t>Doanh số bán chưa có thuế GTGT</t>
  </si>
  <si>
    <t>Thuế suất</t>
  </si>
  <si>
    <t xml:space="preserve">Tổng cộng </t>
  </si>
  <si>
    <t>00039258</t>
  </si>
  <si>
    <t>OsiFood 828A Xô Viết Nghệ Tĩnh</t>
  </si>
  <si>
    <t>8%</t>
  </si>
  <si>
    <t>00039403</t>
  </si>
  <si>
    <t>Osifood Sky 9</t>
  </si>
  <si>
    <t/>
  </si>
  <si>
    <t>Hàng trả - OsiFood Ngô Quyền - phiếu 79013790130723072300206 - nhatminh79013</t>
  </si>
  <si>
    <t>00039532</t>
  </si>
  <si>
    <t>OsiFood Ngô Quyền</t>
  </si>
  <si>
    <t>00039771</t>
  </si>
  <si>
    <t>OsiFood Nguyễn Khoái</t>
  </si>
  <si>
    <t>00040995</t>
  </si>
  <si>
    <t>00041828</t>
  </si>
  <si>
    <t>00042337</t>
  </si>
  <si>
    <t>OsiFood Pegasuite</t>
  </si>
  <si>
    <t>00042388</t>
  </si>
  <si>
    <t>00042492</t>
  </si>
  <si>
    <t>00043632</t>
  </si>
  <si>
    <t>00043863</t>
  </si>
  <si>
    <t>OsiFood Nguyễn Văn Công</t>
  </si>
  <si>
    <t>00043923</t>
  </si>
  <si>
    <t>Osifood Phước Long</t>
  </si>
  <si>
    <t>00043944</t>
  </si>
  <si>
    <t>00044043</t>
  </si>
  <si>
    <t>Hàng trả - Osifood Sky 9 - phiếu 79003790030723072301381 - nhatminh79003</t>
  </si>
  <si>
    <t>00044783</t>
  </si>
  <si>
    <t>00044796</t>
  </si>
  <si>
    <t>Osifood Thống Nhất , đơn khai trương ck 5%</t>
  </si>
  <si>
    <t>Năm 2022</t>
  </si>
  <si>
    <t xml:space="preserve">CK đơn đầu tiên </t>
  </si>
  <si>
    <t xml:space="preserve">Công ty Nhật Minh thanh toán </t>
  </si>
  <si>
    <t xml:space="preserve">Tổng hợp chi tiết công nợ </t>
  </si>
  <si>
    <t xml:space="preserve">Số dư đầu kỳ </t>
  </si>
  <si>
    <t xml:space="preserve">Chiết khấu tháng 6 </t>
  </si>
  <si>
    <t>Năm 2023</t>
  </si>
  <si>
    <t xml:space="preserve">Chiết khấu tháng 7 </t>
  </si>
  <si>
    <t>Chưa TT</t>
  </si>
  <si>
    <t>Tên CH</t>
  </si>
  <si>
    <t>Ngày chứng từ</t>
  </si>
  <si>
    <t>Số Hóa đơn</t>
  </si>
  <si>
    <t>Sum of Thành Tiền Trước Thuế</t>
  </si>
  <si>
    <t>Sum of Thành Tiền vat</t>
  </si>
  <si>
    <t>Sum of Tổng thành tiền</t>
  </si>
  <si>
    <t>OsiFood 828A XVNT</t>
  </si>
  <si>
    <t>OsiFood Bình Hòa</t>
  </si>
  <si>
    <t>OsiFood Fuji Gia Bình</t>
  </si>
  <si>
    <t>OsiFood Opal Riverside</t>
  </si>
  <si>
    <t>OsiFood Phước Hiệp</t>
  </si>
  <si>
    <t>OsiFood Phước Long</t>
  </si>
  <si>
    <t>OsiFood Sky 9</t>
  </si>
  <si>
    <t>OsiFood Tăng Nhơn Phú</t>
  </si>
  <si>
    <t>Grand Total</t>
  </si>
  <si>
    <t>TRỪ HTV</t>
  </si>
  <si>
    <t>CHIẾT KHẤU</t>
  </si>
  <si>
    <t>THANH TOÁN</t>
  </si>
  <si>
    <t>Thanh toán tháng 7</t>
  </si>
  <si>
    <t>CK 2+3+4</t>
  </si>
  <si>
    <t>Chiết khấu Tháng 2-5/2023</t>
  </si>
  <si>
    <t xml:space="preserve"> </t>
  </si>
  <si>
    <t xml:space="preserve">CK đơn chưa thanh toán </t>
  </si>
  <si>
    <t>Tháng 8 năm 2023</t>
  </si>
  <si>
    <t>STT</t>
  </si>
  <si>
    <t>Ký hiệu</t>
  </si>
  <si>
    <t>Tên khách hàng</t>
  </si>
  <si>
    <t>Mã số thuế</t>
  </si>
  <si>
    <t>Doanh số bán chưa thuế</t>
  </si>
  <si>
    <t>Tổng tiền</t>
  </si>
  <si>
    <t>00046318</t>
  </si>
  <si>
    <t>03/08/2023</t>
  </si>
  <si>
    <t>00046319</t>
  </si>
  <si>
    <t>Cửa hàng OsiFood Sky 9</t>
  </si>
  <si>
    <t>00046322</t>
  </si>
  <si>
    <t>00046333</t>
  </si>
  <si>
    <t>00046767</t>
  </si>
  <si>
    <t>05/08/2023</t>
  </si>
  <si>
    <t>00046838</t>
  </si>
  <si>
    <t>07/08/2023</t>
  </si>
  <si>
    <t>00046860</t>
  </si>
  <si>
    <t>00046861</t>
  </si>
  <si>
    <t>00046936</t>
  </si>
  <si>
    <t>08/08/2023</t>
  </si>
  <si>
    <t>00046948</t>
  </si>
  <si>
    <t>00048443</t>
  </si>
  <si>
    <t>15/08/2023</t>
  </si>
  <si>
    <t>00048449</t>
  </si>
  <si>
    <t>00049633</t>
  </si>
  <si>
    <t>18/08/2023</t>
  </si>
  <si>
    <t>00049839</t>
  </si>
  <si>
    <t>21/08/2023</t>
  </si>
  <si>
    <t>00049988</t>
  </si>
  <si>
    <t>23/08/2023</t>
  </si>
  <si>
    <t>00050747</t>
  </si>
  <si>
    <t>24/08/2023</t>
  </si>
  <si>
    <t>00050748</t>
  </si>
  <si>
    <t>00051410</t>
  </si>
  <si>
    <t>26/08/2023</t>
  </si>
  <si>
    <t>00051492</t>
  </si>
  <si>
    <t>28/08/2023</t>
  </si>
  <si>
    <t>00051585</t>
  </si>
  <si>
    <t>29/08/2023</t>
  </si>
  <si>
    <t>00051704</t>
  </si>
  <si>
    <t>30/08/2023</t>
  </si>
  <si>
    <t>Tổng cộng</t>
  </si>
  <si>
    <t>Hàng trả</t>
  </si>
  <si>
    <t>Chiết khấu tháng 8</t>
  </si>
  <si>
    <t xml:space="preserve">BẢNG KÊ HOÁ ĐƠN </t>
  </si>
  <si>
    <t>Tháng 9 năm 2023</t>
  </si>
  <si>
    <t>00053295</t>
  </si>
  <si>
    <t>00053311</t>
  </si>
  <si>
    <t>00053312</t>
  </si>
  <si>
    <t>00053319</t>
  </si>
  <si>
    <t>Osifood Thống Nhất</t>
  </si>
  <si>
    <t>00054673</t>
  </si>
  <si>
    <t>00054756</t>
  </si>
  <si>
    <t>00054869</t>
  </si>
  <si>
    <t>OsiFood Fuji Nam Long</t>
  </si>
  <si>
    <t>00056048</t>
  </si>
  <si>
    <t>00056855</t>
  </si>
  <si>
    <t>00057346</t>
  </si>
  <si>
    <t>00057367</t>
  </si>
  <si>
    <t>Osifood Vinhome Quận 9 , ĐƠN KHAI TRƯƠNG CK 5%</t>
  </si>
  <si>
    <t>00057368</t>
  </si>
  <si>
    <t>00057659</t>
  </si>
  <si>
    <t>00057661</t>
  </si>
  <si>
    <t>00057733</t>
  </si>
  <si>
    <t>00057899</t>
  </si>
  <si>
    <t>00058685</t>
  </si>
  <si>
    <t>Hàng trả tháng 9</t>
  </si>
  <si>
    <t>Chiết khấu tháng 9</t>
  </si>
  <si>
    <t>Tháng 10 năm 2023</t>
  </si>
  <si>
    <t>00059352</t>
  </si>
  <si>
    <t>00059846</t>
  </si>
  <si>
    <t>00060070</t>
  </si>
  <si>
    <t>00060967</t>
  </si>
  <si>
    <t>00061615</t>
  </si>
  <si>
    <t>00062032</t>
  </si>
  <si>
    <t>00062105</t>
  </si>
  <si>
    <t>00062178</t>
  </si>
  <si>
    <t>00062184</t>
  </si>
  <si>
    <t>00063101</t>
  </si>
  <si>
    <t>00063102</t>
  </si>
  <si>
    <t>00063417</t>
  </si>
  <si>
    <t>00063674</t>
  </si>
  <si>
    <t>00063677</t>
  </si>
  <si>
    <t>00065115</t>
  </si>
  <si>
    <t>00065169</t>
  </si>
  <si>
    <t>00065180</t>
  </si>
  <si>
    <t>Chiết khấu tháng 10</t>
  </si>
  <si>
    <t xml:space="preserve">TỔNG CỘNG </t>
  </si>
  <si>
    <t>Tháng 11 năm 2023</t>
  </si>
  <si>
    <t>00065339</t>
  </si>
  <si>
    <t>00066041</t>
  </si>
  <si>
    <t>00066359</t>
  </si>
  <si>
    <t>00066642</t>
  </si>
  <si>
    <t>00066643</t>
  </si>
  <si>
    <t>00066833</t>
  </si>
  <si>
    <t>00068087</t>
  </si>
  <si>
    <t>00068214</t>
  </si>
  <si>
    <t>00069004</t>
  </si>
  <si>
    <t>00069994</t>
  </si>
  <si>
    <t>00070115</t>
  </si>
  <si>
    <t>00070544</t>
  </si>
  <si>
    <t>00071589</t>
  </si>
  <si>
    <t>00071671</t>
  </si>
  <si>
    <t>00071848</t>
  </si>
  <si>
    <t>00071861</t>
  </si>
  <si>
    <t>00071959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</si>
</sst>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dd/mm/yyyy\ hh:mm\ AM/PM"/>
    <numFmt numFmtId="167" formatCode="#,##0_);\(#,##0\)"/>
    <numFmt numFmtId="168" formatCode="#,##0_ ;[Red]\-#,##0\ 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8"/>
      <name val="Calibri"/>
      <family val="2"/>
      <charset val="163"/>
      <scheme val="minor"/>
    </font>
    <font>
      <b/>
      <sz val="8"/>
      <color rgb="FF000000"/>
      <name val="Microsoft Sans Serif"/>
      <family val="2"/>
    </font>
    <font>
      <b/>
      <sz val="8"/>
      <color rgb="FF000000"/>
      <name val="Microsoft Sans Serif"/>
      <family val="2"/>
      <charset val="163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8"/>
      <color rgb="FFFF0000"/>
      <name val="Microsoft Sans Serif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0F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4" fillId="0" borderId="0"/>
  </cellStyleXfs>
  <cellXfs count="179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horizontal="right" vertical="center" wrapText="1"/>
    </xf>
    <xf numFmtId="165" fontId="7" fillId="0" borderId="1" xfId="3" applyNumberFormat="1" applyFont="1" applyBorder="1" applyAlignment="1">
      <alignment horizontal="center"/>
    </xf>
    <xf numFmtId="0" fontId="7" fillId="0" borderId="1" xfId="2" applyFont="1" applyBorder="1"/>
    <xf numFmtId="165" fontId="7" fillId="0" borderId="1" xfId="3" applyNumberFormat="1" applyFont="1" applyBorder="1" applyAlignment="1">
      <alignment horizontal="center" wrapText="1"/>
    </xf>
    <xf numFmtId="14" fontId="7" fillId="0" borderId="2" xfId="2" applyNumberFormat="1" applyFont="1" applyBorder="1" applyAlignment="1">
      <alignment horizontal="center"/>
    </xf>
    <xf numFmtId="164" fontId="7" fillId="0" borderId="0" xfId="1" applyNumberFormat="1" applyFont="1"/>
    <xf numFmtId="164" fontId="4" fillId="2" borderId="1" xfId="3" applyNumberFormat="1" applyFont="1" applyFill="1" applyBorder="1" applyAlignment="1">
      <alignment horizontal="center"/>
    </xf>
    <xf numFmtId="165" fontId="4" fillId="2" borderId="1" xfId="3" applyNumberFormat="1" applyFont="1" applyFill="1" applyBorder="1" applyAlignment="1">
      <alignment horizontal="center"/>
    </xf>
    <xf numFmtId="0" fontId="4" fillId="2" borderId="1" xfId="2" applyFont="1" applyFill="1" applyBorder="1"/>
    <xf numFmtId="164" fontId="7" fillId="0" borderId="1" xfId="3" applyNumberFormat="1" applyFont="1" applyBorder="1" applyAlignment="1">
      <alignment horizontal="center"/>
    </xf>
    <xf numFmtId="17" fontId="7" fillId="0" borderId="2" xfId="2" applyNumberFormat="1" applyFont="1" applyBorder="1" applyAlignment="1">
      <alignment horizontal="center"/>
    </xf>
    <xf numFmtId="165" fontId="7" fillId="0" borderId="1" xfId="3" applyNumberFormat="1" applyFont="1" applyBorder="1"/>
    <xf numFmtId="165" fontId="4" fillId="2" borderId="1" xfId="3" applyNumberFormat="1" applyFont="1" applyFill="1" applyBorder="1"/>
    <xf numFmtId="14" fontId="7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left"/>
    </xf>
    <xf numFmtId="164" fontId="6" fillId="2" borderId="1" xfId="3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/>
    <xf numFmtId="165" fontId="8" fillId="3" borderId="1" xfId="2" applyNumberFormat="1" applyFont="1" applyFill="1" applyBorder="1"/>
    <xf numFmtId="0" fontId="9" fillId="0" borderId="0" xfId="2" quotePrefix="1" applyFont="1" applyAlignment="1">
      <alignment horizontal="center" vertical="center"/>
    </xf>
    <xf numFmtId="14" fontId="9" fillId="0" borderId="0" xfId="2" quotePrefix="1" applyNumberFormat="1" applyFont="1" applyAlignment="1">
      <alignment horizontal="left" vertical="center"/>
    </xf>
    <xf numFmtId="164" fontId="9" fillId="0" borderId="0" xfId="3" applyNumberFormat="1" applyFont="1" applyAlignment="1">
      <alignment horizontal="center" vertical="center"/>
    </xf>
    <xf numFmtId="0" fontId="1" fillId="0" borderId="0" xfId="2"/>
    <xf numFmtId="165" fontId="7" fillId="0" borderId="0" xfId="3" applyNumberFormat="1" applyFont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7" fontId="6" fillId="0" borderId="0" xfId="4" applyNumberFormat="1" applyFont="1"/>
    <xf numFmtId="0" fontId="7" fillId="0" borderId="1" xfId="2" applyFont="1" applyBorder="1" applyAlignment="1">
      <alignment horizontal="center" vertical="center"/>
    </xf>
    <xf numFmtId="164" fontId="7" fillId="0" borderId="1" xfId="3" applyNumberFormat="1" applyFont="1" applyFill="1" applyBorder="1" applyAlignment="1">
      <alignment horizontal="right" vertical="center"/>
    </xf>
    <xf numFmtId="164" fontId="0" fillId="0" borderId="0" xfId="1" applyNumberFormat="1" applyFont="1" applyAlignment="1"/>
    <xf numFmtId="0" fontId="7" fillId="5" borderId="0" xfId="2" applyFont="1" applyFill="1" applyAlignment="1">
      <alignment horizontal="center"/>
    </xf>
    <xf numFmtId="14" fontId="12" fillId="6" borderId="0" xfId="0" applyNumberFormat="1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38" fontId="12" fillId="6" borderId="0" xfId="0" applyNumberFormat="1" applyFont="1" applyFill="1" applyAlignment="1">
      <alignment horizontal="center" vertical="center" wrapText="1"/>
    </xf>
    <xf numFmtId="38" fontId="0" fillId="0" borderId="0" xfId="0" applyNumberFormat="1"/>
    <xf numFmtId="0" fontId="12" fillId="5" borderId="5" xfId="0" applyFont="1" applyFill="1" applyBorder="1" applyAlignment="1">
      <alignment horizontal="left" vertical="center"/>
    </xf>
    <xf numFmtId="165" fontId="10" fillId="5" borderId="5" xfId="0" applyNumberFormat="1" applyFont="1" applyFill="1" applyBorder="1"/>
    <xf numFmtId="0" fontId="2" fillId="0" borderId="0" xfId="0" applyFont="1"/>
    <xf numFmtId="0" fontId="14" fillId="0" borderId="0" xfId="5"/>
    <xf numFmtId="164" fontId="0" fillId="0" borderId="0" xfId="0" applyNumberFormat="1"/>
    <xf numFmtId="165" fontId="0" fillId="0" borderId="0" xfId="0" applyNumberFormat="1"/>
    <xf numFmtId="17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38" fontId="12" fillId="5" borderId="6" xfId="0" applyNumberFormat="1" applyFont="1" applyFill="1" applyBorder="1" applyAlignment="1">
      <alignment horizontal="right" vertical="center"/>
    </xf>
    <xf numFmtId="38" fontId="12" fillId="5" borderId="5" xfId="0" applyNumberFormat="1" applyFont="1" applyFill="1" applyBorder="1" applyAlignment="1">
      <alignment horizontal="right" vertical="center"/>
    </xf>
    <xf numFmtId="165" fontId="0" fillId="5" borderId="5" xfId="0" applyNumberFormat="1" applyFill="1" applyBorder="1"/>
    <xf numFmtId="14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14" fontId="12" fillId="5" borderId="5" xfId="0" applyNumberFormat="1" applyFont="1" applyFill="1" applyBorder="1" applyAlignment="1">
      <alignment horizontal="center" vertical="center"/>
    </xf>
    <xf numFmtId="0" fontId="0" fillId="5" borderId="5" xfId="0" applyFill="1" applyBorder="1"/>
    <xf numFmtId="38" fontId="0" fillId="5" borderId="5" xfId="0" applyNumberFormat="1" applyFill="1" applyBorder="1"/>
    <xf numFmtId="14" fontId="12" fillId="5" borderId="7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left" vertical="center"/>
    </xf>
    <xf numFmtId="38" fontId="12" fillId="5" borderId="7" xfId="0" applyNumberFormat="1" applyFont="1" applyFill="1" applyBorder="1" applyAlignment="1">
      <alignment horizontal="right" vertical="center"/>
    </xf>
    <xf numFmtId="14" fontId="12" fillId="5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38" fontId="12" fillId="5" borderId="0" xfId="0" applyNumberFormat="1" applyFont="1" applyFill="1" applyAlignment="1">
      <alignment horizontal="right" vertical="center"/>
    </xf>
    <xf numFmtId="0" fontId="0" fillId="5" borderId="0" xfId="0" applyFill="1"/>
    <xf numFmtId="38" fontId="0" fillId="5" borderId="0" xfId="0" applyNumberFormat="1" applyFill="1"/>
    <xf numFmtId="38" fontId="10" fillId="5" borderId="5" xfId="0" applyNumberFormat="1" applyFont="1" applyFill="1" applyBorder="1"/>
    <xf numFmtId="38" fontId="10" fillId="5" borderId="0" xfId="0" applyNumberFormat="1" applyFont="1" applyFill="1"/>
    <xf numFmtId="14" fontId="10" fillId="5" borderId="5" xfId="0" applyNumberFormat="1" applyFont="1" applyFill="1" applyBorder="1" applyAlignment="1">
      <alignment horizontal="center"/>
    </xf>
    <xf numFmtId="0" fontId="10" fillId="5" borderId="5" xfId="0" applyFont="1" applyFill="1" applyBorder="1" applyAlignment="1">
      <alignment horizontal="left"/>
    </xf>
    <xf numFmtId="0" fontId="21" fillId="5" borderId="8" xfId="0" applyFont="1" applyFill="1" applyBorder="1" applyAlignment="1">
      <alignment horizontal="left" vertical="center"/>
    </xf>
    <xf numFmtId="38" fontId="17" fillId="0" borderId="0" xfId="0" applyNumberFormat="1" applyFont="1"/>
    <xf numFmtId="14" fontId="13" fillId="5" borderId="5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left" vertical="center"/>
    </xf>
    <xf numFmtId="38" fontId="13" fillId="5" borderId="5" xfId="0" applyNumberFormat="1" applyFont="1" applyFill="1" applyBorder="1" applyAlignment="1">
      <alignment horizontal="right" vertical="center"/>
    </xf>
    <xf numFmtId="14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/>
    </xf>
    <xf numFmtId="38" fontId="13" fillId="5" borderId="8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center"/>
    </xf>
    <xf numFmtId="14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8" fontId="12" fillId="6" borderId="1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38" fontId="12" fillId="5" borderId="1" xfId="0" applyNumberFormat="1" applyFont="1" applyFill="1" applyBorder="1" applyAlignment="1">
      <alignment horizontal="center" vertical="center" wrapText="1"/>
    </xf>
    <xf numFmtId="38" fontId="17" fillId="5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0" fillId="0" borderId="1" xfId="0" applyFont="1" applyBorder="1"/>
    <xf numFmtId="167" fontId="13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8" fontId="12" fillId="0" borderId="1" xfId="0" applyNumberFormat="1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168" fontId="13" fillId="0" borderId="1" xfId="0" applyNumberFormat="1" applyFont="1" applyBorder="1" applyAlignment="1">
      <alignment horizontal="right" vertical="center" wrapText="1"/>
    </xf>
    <xf numFmtId="14" fontId="12" fillId="0" borderId="1" xfId="5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/>
    </xf>
    <xf numFmtId="38" fontId="12" fillId="0" borderId="1" xfId="5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38" fontId="0" fillId="0" borderId="1" xfId="0" applyNumberFormat="1" applyBorder="1"/>
    <xf numFmtId="38" fontId="15" fillId="0" borderId="1" xfId="0" applyNumberFormat="1" applyFont="1" applyBorder="1"/>
    <xf numFmtId="14" fontId="12" fillId="6" borderId="1" xfId="5" applyNumberFormat="1" applyFont="1" applyFill="1" applyBorder="1" applyAlignment="1">
      <alignment horizontal="center" vertical="center" wrapText="1"/>
    </xf>
    <xf numFmtId="0" fontId="12" fillId="6" borderId="1" xfId="5" applyFont="1" applyFill="1" applyBorder="1" applyAlignment="1">
      <alignment horizontal="center" vertical="center" wrapText="1"/>
    </xf>
    <xf numFmtId="38" fontId="12" fillId="6" borderId="1" xfId="5" applyNumberFormat="1" applyFont="1" applyFill="1" applyBorder="1" applyAlignment="1">
      <alignment horizontal="center" vertical="center" wrapText="1"/>
    </xf>
    <xf numFmtId="14" fontId="12" fillId="5" borderId="1" xfId="5" applyNumberFormat="1" applyFont="1" applyFill="1" applyBorder="1" applyAlignment="1">
      <alignment horizontal="center" vertical="center" wrapText="1"/>
    </xf>
    <xf numFmtId="0" fontId="12" fillId="5" borderId="1" xfId="5" applyFont="1" applyFill="1" applyBorder="1" applyAlignment="1">
      <alignment horizontal="center" vertical="center" wrapText="1"/>
    </xf>
    <xf numFmtId="38" fontId="12" fillId="5" borderId="1" xfId="5" applyNumberFormat="1" applyFont="1" applyFill="1" applyBorder="1" applyAlignment="1">
      <alignment horizontal="center" vertical="center" wrapText="1"/>
    </xf>
    <xf numFmtId="14" fontId="13" fillId="0" borderId="1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left" vertical="center"/>
    </xf>
    <xf numFmtId="38" fontId="13" fillId="0" borderId="1" xfId="5" applyNumberFormat="1" applyFont="1" applyBorder="1" applyAlignment="1">
      <alignment horizontal="right" vertical="center"/>
    </xf>
    <xf numFmtId="0" fontId="13" fillId="0" borderId="1" xfId="5" applyFont="1" applyBorder="1" applyAlignment="1">
      <alignment horizontal="right" vertical="center"/>
    </xf>
    <xf numFmtId="14" fontId="13" fillId="5" borderId="1" xfId="5" applyNumberFormat="1" applyFont="1" applyFill="1" applyBorder="1" applyAlignment="1">
      <alignment horizontal="left" vertical="center"/>
    </xf>
    <xf numFmtId="0" fontId="14" fillId="5" borderId="1" xfId="5" applyFill="1" applyBorder="1"/>
    <xf numFmtId="38" fontId="13" fillId="5" borderId="1" xfId="5" applyNumberFormat="1" applyFont="1" applyFill="1" applyBorder="1" applyAlignment="1">
      <alignment horizontal="right" vertical="center"/>
    </xf>
    <xf numFmtId="0" fontId="22" fillId="5" borderId="1" xfId="5" applyFont="1" applyFill="1" applyBorder="1" applyAlignment="1">
      <alignment horizontal="center" vertical="center" wrapText="1"/>
    </xf>
    <xf numFmtId="0" fontId="18" fillId="5" borderId="1" xfId="5" applyFont="1" applyFill="1" applyBorder="1" applyAlignment="1">
      <alignment horizontal="center"/>
    </xf>
    <xf numFmtId="38" fontId="17" fillId="5" borderId="1" xfId="5" applyNumberFormat="1" applyFont="1" applyFill="1" applyBorder="1" applyAlignment="1">
      <alignment horizontal="right" vertical="center"/>
    </xf>
    <xf numFmtId="14" fontId="12" fillId="7" borderId="5" xfId="0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left" vertical="center"/>
    </xf>
    <xf numFmtId="38" fontId="12" fillId="7" borderId="5" xfId="0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14" fontId="0" fillId="0" borderId="1" xfId="0" applyNumberFormat="1" applyBorder="1"/>
    <xf numFmtId="165" fontId="0" fillId="0" borderId="0" xfId="1" applyNumberFormat="1" applyFont="1"/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4" fontId="0" fillId="0" borderId="0" xfId="1" applyNumberFormat="1" applyFont="1"/>
    <xf numFmtId="164" fontId="0" fillId="5" borderId="0" xfId="1" applyNumberFormat="1" applyFont="1" applyFill="1"/>
    <xf numFmtId="167" fontId="0" fillId="0" borderId="0" xfId="0" applyNumberFormat="1"/>
    <xf numFmtId="164" fontId="4" fillId="0" borderId="1" xfId="1" applyNumberFormat="1" applyFont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vertical="center" wrapText="1"/>
    </xf>
    <xf numFmtId="165" fontId="7" fillId="0" borderId="1" xfId="3" applyNumberFormat="1" applyFont="1" applyBorder="1" applyAlignment="1"/>
    <xf numFmtId="0" fontId="23" fillId="0" borderId="0" xfId="0" applyFont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167" fontId="26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vertical="center" wrapText="1"/>
    </xf>
    <xf numFmtId="166" fontId="25" fillId="0" borderId="1" xfId="0" applyNumberFormat="1" applyFont="1" applyBorder="1" applyAlignment="1">
      <alignment vertical="center" wrapText="1"/>
    </xf>
    <xf numFmtId="167" fontId="25" fillId="0" borderId="1" xfId="0" applyNumberFormat="1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168" fontId="26" fillId="0" borderId="1" xfId="0" applyNumberFormat="1" applyFont="1" applyBorder="1" applyAlignment="1">
      <alignment horizontal="right" vertical="center" wrapText="1"/>
    </xf>
    <xf numFmtId="0" fontId="13" fillId="0" borderId="5" xfId="5" applyFont="1" applyBorder="1" applyAlignment="1">
      <alignment horizontal="left" vertical="center"/>
    </xf>
    <xf numFmtId="38" fontId="14" fillId="0" borderId="0" xfId="5" applyNumberFormat="1"/>
    <xf numFmtId="14" fontId="12" fillId="6" borderId="9" xfId="5" applyNumberFormat="1" applyFont="1" applyFill="1" applyBorder="1" applyAlignment="1">
      <alignment horizontal="center" vertical="center" wrapText="1"/>
    </xf>
    <xf numFmtId="38" fontId="13" fillId="0" borderId="5" xfId="5" applyNumberFormat="1" applyFont="1" applyBorder="1" applyAlignment="1">
      <alignment horizontal="right" vertical="center"/>
    </xf>
    <xf numFmtId="38" fontId="12" fillId="6" borderId="10" xfId="5" applyNumberFormat="1" applyFont="1" applyFill="1" applyBorder="1" applyAlignment="1">
      <alignment horizontal="center" vertical="center" wrapText="1"/>
    </xf>
    <xf numFmtId="14" fontId="13" fillId="0" borderId="5" xfId="5" applyNumberFormat="1" applyFont="1" applyBorder="1" applyAlignment="1">
      <alignment horizontal="center" vertical="center"/>
    </xf>
    <xf numFmtId="14" fontId="13" fillId="9" borderId="5" xfId="5" applyNumberFormat="1" applyFont="1" applyFill="1" applyBorder="1" applyAlignment="1">
      <alignment horizontal="left" vertical="center"/>
    </xf>
    <xf numFmtId="0" fontId="12" fillId="6" borderId="9" xfId="5" applyFont="1" applyFill="1" applyBorder="1" applyAlignment="1">
      <alignment horizontal="center" vertical="center" wrapText="1"/>
    </xf>
    <xf numFmtId="0" fontId="13" fillId="0" borderId="5" xfId="5" applyFont="1" applyBorder="1" applyAlignment="1">
      <alignment horizontal="right" vertical="center"/>
    </xf>
    <xf numFmtId="0" fontId="12" fillId="6" borderId="11" xfId="5" applyFont="1" applyFill="1" applyBorder="1" applyAlignment="1">
      <alignment horizontal="center" vertical="center" wrapText="1"/>
    </xf>
    <xf numFmtId="38" fontId="27" fillId="0" borderId="5" xfId="5" applyNumberFormat="1" applyFont="1" applyBorder="1" applyAlignment="1">
      <alignment horizontal="right" vertical="center"/>
    </xf>
    <xf numFmtId="0" fontId="13" fillId="0" borderId="0" xfId="5" applyFont="1" applyAlignment="1">
      <alignment horizontal="left" vertical="center"/>
    </xf>
    <xf numFmtId="38" fontId="13" fillId="0" borderId="0" xfId="5" applyNumberFormat="1" applyFont="1" applyAlignment="1">
      <alignment horizontal="right" vertical="center"/>
    </xf>
    <xf numFmtId="0" fontId="13" fillId="0" borderId="8" xfId="5" applyFont="1" applyBorder="1" applyAlignment="1">
      <alignment horizontal="left" vertical="center"/>
    </xf>
    <xf numFmtId="38" fontId="13" fillId="0" borderId="5" xfId="5" applyNumberFormat="1" applyFont="1" applyBorder="1" applyAlignment="1">
      <alignment horizontal="left" vertical="center"/>
    </xf>
    <xf numFmtId="0" fontId="13" fillId="0" borderId="0" xfId="5" applyFont="1" applyAlignment="1">
      <alignment horizontal="right" vertical="center"/>
    </xf>
    <xf numFmtId="14" fontId="4" fillId="2" borderId="2" xfId="2" applyNumberFormat="1" applyFont="1" applyFill="1" applyBorder="1" applyAlignment="1">
      <alignment horizontal="center"/>
    </xf>
    <xf numFmtId="14" fontId="4" fillId="2" borderId="3" xfId="2" applyNumberFormat="1" applyFont="1" applyFill="1" applyBorder="1" applyAlignment="1">
      <alignment horizontal="center"/>
    </xf>
    <xf numFmtId="14" fontId="8" fillId="3" borderId="2" xfId="2" quotePrefix="1" applyNumberFormat="1" applyFont="1" applyFill="1" applyBorder="1" applyAlignment="1">
      <alignment horizontal="center" vertical="center"/>
    </xf>
    <xf numFmtId="14" fontId="8" fillId="3" borderId="4" xfId="2" quotePrefix="1" applyNumberFormat="1" applyFont="1" applyFill="1" applyBorder="1" applyAlignment="1">
      <alignment horizontal="center" vertical="center"/>
    </xf>
    <xf numFmtId="14" fontId="8" fillId="3" borderId="3" xfId="2" quotePrefix="1" applyNumberFormat="1" applyFont="1" applyFill="1" applyBorder="1" applyAlignment="1">
      <alignment horizontal="center" vertical="center"/>
    </xf>
    <xf numFmtId="14" fontId="3" fillId="0" borderId="0" xfId="2" applyNumberFormat="1" applyFont="1" applyAlignment="1">
      <alignment horizontal="center" vertical="center" wrapText="1"/>
    </xf>
    <xf numFmtId="0" fontId="11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7" fillId="4" borderId="0" xfId="2" applyFont="1" applyFill="1" applyAlignment="1">
      <alignment horizontal="center"/>
    </xf>
    <xf numFmtId="14" fontId="7" fillId="0" borderId="2" xfId="2" applyNumberFormat="1" applyFont="1" applyBorder="1" applyAlignment="1">
      <alignment horizontal="center"/>
    </xf>
    <xf numFmtId="14" fontId="7" fillId="0" borderId="3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</cellXfs>
  <cellStyles count="6">
    <cellStyle name="Comma" xfId="1" builtinId="3"/>
    <cellStyle name="Comma 2" xfId="3" xr:uid="{A11390C0-31F0-4301-B804-4C92C13DD6A9}"/>
    <cellStyle name="Normal" xfId="0" builtinId="0"/>
    <cellStyle name="Normal 2" xfId="2" xr:uid="{593615E1-0983-48B4-8184-C9CC37D08DEC}"/>
    <cellStyle name="Normal 3" xfId="4" xr:uid="{9A3DAE5F-7835-40DF-A28B-590630B1023B}"/>
    <cellStyle name="Normal 4" xfId="5" xr:uid="{AED3BFCB-C005-4162-A70C-4EDEB1093D86}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DF45-7FEE-4AF5-A9DF-23DAD77CEA7C}">
  <dimension ref="B1:I32"/>
  <sheetViews>
    <sheetView tabSelected="1" workbookViewId="0">
      <selection activeCell="D11" sqref="D11"/>
    </sheetView>
  </sheetViews>
  <sheetFormatPr defaultRowHeight="15.05" x14ac:dyDescent="0.3"/>
  <cols>
    <col min="2" max="2" width="16.6640625" customWidth="1"/>
    <col min="3" max="3" width="20.6640625" customWidth="1"/>
    <col min="4" max="4" width="18.109375" customWidth="1"/>
    <col min="5" max="5" width="17.44140625" customWidth="1"/>
    <col min="6" max="6" width="17.5546875" customWidth="1"/>
    <col min="7" max="7" width="18.33203125" customWidth="1"/>
    <col min="8" max="8" width="17.33203125" customWidth="1"/>
    <col min="9" max="9" width="18.88671875" customWidth="1"/>
  </cols>
  <sheetData>
    <row r="1" spans="2:9" ht="45.7" customHeight="1" x14ac:dyDescent="0.3">
      <c r="B1" s="167" t="s">
        <v>0</v>
      </c>
      <c r="C1" s="167"/>
      <c r="D1" s="167"/>
      <c r="E1" s="167"/>
      <c r="F1" s="167"/>
    </row>
    <row r="2" spans="2:9" ht="32.25" customHeight="1" x14ac:dyDescent="0.3">
      <c r="B2" s="1" t="s">
        <v>1</v>
      </c>
      <c r="C2" s="27" t="s">
        <v>2</v>
      </c>
      <c r="D2" s="132" t="s">
        <v>3</v>
      </c>
      <c r="E2" s="1" t="s">
        <v>4</v>
      </c>
      <c r="F2" s="1" t="s">
        <v>5</v>
      </c>
    </row>
    <row r="3" spans="2:9" ht="15.65" x14ac:dyDescent="0.3">
      <c r="B3" s="2"/>
      <c r="C3" s="29" t="s">
        <v>6</v>
      </c>
      <c r="D3" s="30">
        <f>53242946.6090207</f>
        <v>53242946.609020703</v>
      </c>
      <c r="E3" s="131">
        <v>1442732</v>
      </c>
      <c r="F3" s="2"/>
    </row>
    <row r="4" spans="2:9" ht="15.65" x14ac:dyDescent="0.3">
      <c r="B4" s="45">
        <v>44927</v>
      </c>
      <c r="C4" s="31" t="s">
        <v>7</v>
      </c>
      <c r="D4" s="32">
        <v>5747314</v>
      </c>
      <c r="E4" s="3"/>
      <c r="F4" s="2"/>
    </row>
    <row r="5" spans="2:9" ht="15.65" x14ac:dyDescent="0.3">
      <c r="B5" s="45">
        <v>44958</v>
      </c>
      <c r="C5" s="31" t="s">
        <v>7</v>
      </c>
      <c r="D5" s="32">
        <v>12581458</v>
      </c>
      <c r="E5" s="3"/>
      <c r="F5" s="2"/>
    </row>
    <row r="6" spans="2:9" ht="15.65" x14ac:dyDescent="0.3">
      <c r="B6" s="45">
        <v>44986</v>
      </c>
      <c r="C6" s="31" t="s">
        <v>7</v>
      </c>
      <c r="D6" s="32">
        <v>18604445</v>
      </c>
      <c r="E6" s="3"/>
      <c r="F6" s="2"/>
    </row>
    <row r="7" spans="2:9" ht="15.65" x14ac:dyDescent="0.3">
      <c r="B7" s="45">
        <v>45017</v>
      </c>
      <c r="C7" s="31" t="s">
        <v>7</v>
      </c>
      <c r="D7" s="32">
        <v>20821348</v>
      </c>
      <c r="E7" s="5"/>
      <c r="F7" s="6"/>
    </row>
    <row r="8" spans="2:9" ht="15.65" x14ac:dyDescent="0.3">
      <c r="B8" s="45"/>
      <c r="C8" s="31" t="s">
        <v>295</v>
      </c>
      <c r="D8" s="32"/>
      <c r="E8" s="5">
        <v>3458608.394280571</v>
      </c>
      <c r="F8" s="6"/>
      <c r="H8" s="43">
        <f>+D5+D6+D7-E8-E18-E19</f>
        <v>45952204.605719432</v>
      </c>
    </row>
    <row r="9" spans="2:9" ht="15.65" x14ac:dyDescent="0.3">
      <c r="B9" s="45">
        <v>45047</v>
      </c>
      <c r="C9" s="31" t="s">
        <v>7</v>
      </c>
      <c r="D9" s="32">
        <v>15815033</v>
      </c>
      <c r="E9" s="5">
        <v>1107052.31</v>
      </c>
      <c r="F9" s="6"/>
    </row>
    <row r="10" spans="2:9" ht="15.65" x14ac:dyDescent="0.3">
      <c r="B10" s="45">
        <v>45078</v>
      </c>
      <c r="C10" s="31" t="s">
        <v>7</v>
      </c>
      <c r="D10" s="32">
        <v>12036703</v>
      </c>
      <c r="E10" s="5">
        <v>685862.33100000001</v>
      </c>
      <c r="F10" s="6"/>
      <c r="H10" s="44"/>
    </row>
    <row r="11" spans="2:9" ht="15.65" x14ac:dyDescent="0.3">
      <c r="B11" s="45">
        <v>45108</v>
      </c>
      <c r="C11" s="31" t="s">
        <v>7</v>
      </c>
      <c r="D11" s="32">
        <v>11917855</v>
      </c>
      <c r="E11" s="5">
        <v>745704.11160000006</v>
      </c>
      <c r="F11" s="6"/>
      <c r="H11" s="43"/>
    </row>
    <row r="12" spans="2:9" ht="15.65" x14ac:dyDescent="0.3">
      <c r="B12" s="45">
        <v>45139</v>
      </c>
      <c r="C12" s="31" t="s">
        <v>7</v>
      </c>
      <c r="D12" s="32">
        <v>17332598</v>
      </c>
      <c r="E12" s="5">
        <v>1070522.3844000001</v>
      </c>
      <c r="F12" s="6"/>
      <c r="H12" s="44">
        <f>+SUM(D9:D11)-E9-E10-E11-E20-E21</f>
        <v>33727332.247400001</v>
      </c>
    </row>
    <row r="13" spans="2:9" ht="15.65" x14ac:dyDescent="0.3">
      <c r="B13" s="45">
        <v>45170</v>
      </c>
      <c r="C13" s="31" t="s">
        <v>7</v>
      </c>
      <c r="D13" s="32">
        <v>14871898</v>
      </c>
      <c r="E13" s="5">
        <v>915014.69640000002</v>
      </c>
      <c r="F13" s="6"/>
    </row>
    <row r="14" spans="2:9" ht="15.65" x14ac:dyDescent="0.3">
      <c r="B14" s="45">
        <v>45200</v>
      </c>
      <c r="C14" s="31" t="s">
        <v>7</v>
      </c>
      <c r="D14" s="32">
        <v>11629728</v>
      </c>
      <c r="E14" s="5">
        <v>719107.95600000012</v>
      </c>
      <c r="F14" s="6"/>
      <c r="G14" s="44"/>
    </row>
    <row r="15" spans="2:9" ht="15.65" x14ac:dyDescent="0.3">
      <c r="B15" s="45">
        <v>45231</v>
      </c>
      <c r="C15" s="31" t="s">
        <v>7</v>
      </c>
      <c r="D15" s="32">
        <v>11957458</v>
      </c>
      <c r="E15" s="7">
        <v>837022.06</v>
      </c>
      <c r="F15" s="6"/>
    </row>
    <row r="16" spans="2:9" ht="15.65" x14ac:dyDescent="0.3">
      <c r="B16" s="45">
        <v>45261</v>
      </c>
      <c r="C16" s="31" t="s">
        <v>7</v>
      </c>
      <c r="D16" s="32"/>
      <c r="E16" s="5"/>
      <c r="F16" s="6"/>
      <c r="I16" s="44"/>
    </row>
    <row r="17" spans="2:9" ht="15.65" x14ac:dyDescent="0.3">
      <c r="B17" s="162" t="s">
        <v>9</v>
      </c>
      <c r="C17" s="163"/>
      <c r="D17" s="10">
        <f>SUM(D4:D16)</f>
        <v>153315838</v>
      </c>
      <c r="E17" s="11">
        <f>+SUM(E3:E16)</f>
        <v>10981626.243680574</v>
      </c>
      <c r="F17" s="12"/>
    </row>
    <row r="18" spans="2:9" ht="15.65" x14ac:dyDescent="0.3">
      <c r="B18" s="14">
        <v>44958</v>
      </c>
      <c r="C18" s="46" t="s">
        <v>10</v>
      </c>
      <c r="D18" s="13"/>
      <c r="E18" s="5">
        <v>165604</v>
      </c>
      <c r="F18" s="6"/>
    </row>
    <row r="19" spans="2:9" ht="15.65" x14ac:dyDescent="0.3">
      <c r="B19" s="14">
        <v>45017</v>
      </c>
      <c r="C19" s="46" t="s">
        <v>10</v>
      </c>
      <c r="D19" s="13"/>
      <c r="E19" s="15">
        <v>2430834</v>
      </c>
      <c r="F19" s="6"/>
      <c r="I19" s="43"/>
    </row>
    <row r="20" spans="2:9" ht="15.65" x14ac:dyDescent="0.3">
      <c r="B20" s="14">
        <v>45078</v>
      </c>
      <c r="C20" s="46" t="s">
        <v>10</v>
      </c>
      <c r="D20" s="13"/>
      <c r="E20" s="15">
        <v>2238700</v>
      </c>
      <c r="F20" s="6"/>
    </row>
    <row r="21" spans="2:9" ht="15.65" x14ac:dyDescent="0.3">
      <c r="B21" s="14">
        <v>45108</v>
      </c>
      <c r="C21" s="46" t="s">
        <v>10</v>
      </c>
      <c r="D21" s="13"/>
      <c r="E21" s="15">
        <v>1264940</v>
      </c>
      <c r="F21" s="6"/>
    </row>
    <row r="22" spans="2:9" ht="15.05" customHeight="1" x14ac:dyDescent="0.3">
      <c r="B22" s="14">
        <v>45139</v>
      </c>
      <c r="C22" s="46" t="s">
        <v>10</v>
      </c>
      <c r="D22" s="13"/>
      <c r="E22" s="15">
        <v>2039422</v>
      </c>
      <c r="F22" s="6"/>
    </row>
    <row r="23" spans="2:9" ht="15.05" customHeight="1" x14ac:dyDescent="0.3">
      <c r="B23" s="14">
        <v>45170</v>
      </c>
      <c r="C23" s="46" t="s">
        <v>10</v>
      </c>
      <c r="D23" s="13"/>
      <c r="E23" s="15">
        <v>1800260</v>
      </c>
      <c r="F23" s="6"/>
    </row>
    <row r="24" spans="2:9" ht="15.05" customHeight="1" x14ac:dyDescent="0.3">
      <c r="B24" s="14">
        <v>45200</v>
      </c>
      <c r="C24" s="46" t="s">
        <v>10</v>
      </c>
      <c r="D24" s="13"/>
      <c r="E24" s="15">
        <v>1356757.56</v>
      </c>
      <c r="F24" s="6"/>
    </row>
    <row r="25" spans="2:9" ht="15.05" customHeight="1" x14ac:dyDescent="0.3">
      <c r="B25" s="14">
        <v>45231</v>
      </c>
      <c r="C25" s="46" t="s">
        <v>10</v>
      </c>
      <c r="D25" s="13"/>
      <c r="E25" s="15"/>
      <c r="F25" s="6"/>
    </row>
    <row r="26" spans="2:9" ht="15.05" customHeight="1" x14ac:dyDescent="0.3">
      <c r="B26" s="162" t="s">
        <v>11</v>
      </c>
      <c r="C26" s="163"/>
      <c r="D26" s="10"/>
      <c r="E26" s="16">
        <f>SUM(E18:E24)</f>
        <v>11296517.560000001</v>
      </c>
      <c r="F26" s="12"/>
    </row>
    <row r="27" spans="2:9" ht="15.65" x14ac:dyDescent="0.3">
      <c r="B27" s="17">
        <v>45062</v>
      </c>
      <c r="C27" s="46" t="s">
        <v>12</v>
      </c>
      <c r="D27" s="13"/>
      <c r="E27" s="5"/>
      <c r="F27" s="133">
        <v>38377704</v>
      </c>
    </row>
    <row r="28" spans="2:9" ht="15.65" x14ac:dyDescent="0.3">
      <c r="B28" s="17">
        <v>45111</v>
      </c>
      <c r="C28" s="46" t="s">
        <v>12</v>
      </c>
      <c r="D28" s="13"/>
      <c r="E28" s="5"/>
      <c r="F28" s="134">
        <v>45950083</v>
      </c>
    </row>
    <row r="29" spans="2:9" ht="15.65" x14ac:dyDescent="0.3">
      <c r="B29" s="8">
        <v>45160</v>
      </c>
      <c r="C29" s="46" t="s">
        <v>12</v>
      </c>
      <c r="D29" s="13"/>
      <c r="E29" s="5"/>
      <c r="F29" s="15">
        <v>33727338</v>
      </c>
    </row>
    <row r="30" spans="2:9" ht="15.65" x14ac:dyDescent="0.3">
      <c r="B30" s="8">
        <v>45230</v>
      </c>
      <c r="C30" s="46" t="s">
        <v>12</v>
      </c>
      <c r="D30" s="13"/>
      <c r="E30" s="5"/>
      <c r="F30" s="15">
        <v>14222655</v>
      </c>
    </row>
    <row r="31" spans="2:9" ht="15.65" x14ac:dyDescent="0.3">
      <c r="B31" s="162" t="s">
        <v>13</v>
      </c>
      <c r="C31" s="163"/>
      <c r="D31" s="19"/>
      <c r="E31" s="20"/>
      <c r="F31" s="20">
        <f>SUM(F27:F30)</f>
        <v>132277780</v>
      </c>
    </row>
    <row r="32" spans="2:9" ht="15.65" x14ac:dyDescent="0.3">
      <c r="B32" s="164" t="s">
        <v>14</v>
      </c>
      <c r="C32" s="165"/>
      <c r="D32" s="165"/>
      <c r="E32" s="166"/>
      <c r="F32" s="21">
        <f>D3+D17-E26-F31-E17</f>
        <v>52002860.805340134</v>
      </c>
    </row>
  </sheetData>
  <mergeCells count="5">
    <mergeCell ref="B31:C31"/>
    <mergeCell ref="B32:E32"/>
    <mergeCell ref="B1:F1"/>
    <mergeCell ref="B17:C17"/>
    <mergeCell ref="B26:C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E781-8872-4241-9BA6-AC050E0BC6B2}">
  <sheetPr filterMode="1"/>
  <dimension ref="B1:K115"/>
  <sheetViews>
    <sheetView workbookViewId="0">
      <selection activeCell="J14" sqref="J14:J64"/>
    </sheetView>
  </sheetViews>
  <sheetFormatPr defaultRowHeight="15.05" x14ac:dyDescent="0.3"/>
  <cols>
    <col min="1" max="1" width="5.88671875" customWidth="1"/>
    <col min="2" max="3" width="12.88671875" customWidth="1"/>
    <col min="4" max="4" width="11" customWidth="1"/>
    <col min="5" max="5" width="28" customWidth="1"/>
    <col min="6" max="6" width="27.5546875" customWidth="1"/>
    <col min="7" max="7" width="17.109375" customWidth="1"/>
    <col min="8" max="8" width="15.44140625" customWidth="1"/>
    <col min="9" max="9" width="15" customWidth="1"/>
    <col min="10" max="10" width="16.109375" customWidth="1"/>
  </cols>
  <sheetData>
    <row r="1" spans="2:11" ht="16.899999999999999" x14ac:dyDescent="0.3">
      <c r="B1" s="170" t="s">
        <v>270</v>
      </c>
      <c r="C1" s="170"/>
      <c r="D1" s="170"/>
      <c r="E1" s="170"/>
      <c r="F1" s="170"/>
      <c r="G1" s="170"/>
      <c r="H1" s="170"/>
      <c r="I1" s="170"/>
      <c r="J1" s="170"/>
    </row>
    <row r="2" spans="2:11" x14ac:dyDescent="0.3">
      <c r="B2" s="171" t="s">
        <v>267</v>
      </c>
      <c r="C2" s="171"/>
      <c r="D2" s="171"/>
      <c r="E2" s="171"/>
      <c r="F2" s="171"/>
      <c r="G2" s="171"/>
      <c r="H2" s="171"/>
      <c r="I2" s="171"/>
      <c r="J2" s="171"/>
    </row>
    <row r="3" spans="2:11" ht="30.7" customHeight="1" x14ac:dyDescent="0.3">
      <c r="B3" s="35" t="s">
        <v>15</v>
      </c>
      <c r="C3" s="36" t="s">
        <v>16</v>
      </c>
      <c r="D3" s="36" t="s">
        <v>17</v>
      </c>
      <c r="E3" s="36" t="s">
        <v>18</v>
      </c>
      <c r="F3" s="36" t="s">
        <v>19</v>
      </c>
      <c r="G3" s="37" t="s">
        <v>21</v>
      </c>
      <c r="H3" s="37" t="s">
        <v>22</v>
      </c>
      <c r="I3" s="37" t="s">
        <v>23</v>
      </c>
      <c r="J3" s="37" t="s">
        <v>24</v>
      </c>
    </row>
    <row r="4" spans="2:11" hidden="1" x14ac:dyDescent="0.3">
      <c r="B4" s="50">
        <v>44568</v>
      </c>
      <c r="C4" s="51">
        <v>6884</v>
      </c>
      <c r="D4" s="51" t="s">
        <v>25</v>
      </c>
      <c r="E4" s="51" t="s">
        <v>26</v>
      </c>
      <c r="F4" s="51" t="s">
        <v>27</v>
      </c>
      <c r="G4" s="47">
        <v>2788730</v>
      </c>
      <c r="H4" s="47">
        <v>0</v>
      </c>
      <c r="I4" s="47">
        <v>278873</v>
      </c>
      <c r="J4" s="47">
        <v>3067603</v>
      </c>
      <c r="K4" s="41"/>
    </row>
    <row r="5" spans="2:11" hidden="1" x14ac:dyDescent="0.3">
      <c r="B5" s="52">
        <v>44590</v>
      </c>
      <c r="C5" s="39">
        <v>10451</v>
      </c>
      <c r="D5" s="39" t="s">
        <v>25</v>
      </c>
      <c r="E5" s="39" t="s">
        <v>26</v>
      </c>
      <c r="F5" s="39" t="s">
        <v>28</v>
      </c>
      <c r="G5" s="48">
        <v>1301315</v>
      </c>
      <c r="H5" s="48">
        <v>0</v>
      </c>
      <c r="I5" s="48">
        <v>130132</v>
      </c>
      <c r="J5" s="48">
        <v>1431447</v>
      </c>
      <c r="K5" s="41"/>
    </row>
    <row r="6" spans="2:11" hidden="1" x14ac:dyDescent="0.3">
      <c r="B6" s="52">
        <v>44609</v>
      </c>
      <c r="C6" s="39">
        <v>12851</v>
      </c>
      <c r="D6" s="39" t="s">
        <v>25</v>
      </c>
      <c r="E6" s="39" t="s">
        <v>26</v>
      </c>
      <c r="F6" s="39" t="s">
        <v>27</v>
      </c>
      <c r="G6" s="48">
        <v>2431884</v>
      </c>
      <c r="H6" s="48">
        <v>0</v>
      </c>
      <c r="I6" s="48">
        <v>194551</v>
      </c>
      <c r="J6" s="48">
        <v>2626435</v>
      </c>
      <c r="K6" s="41"/>
    </row>
    <row r="7" spans="2:11" hidden="1" x14ac:dyDescent="0.3">
      <c r="B7" s="52">
        <v>44609</v>
      </c>
      <c r="C7" s="39">
        <v>12844</v>
      </c>
      <c r="D7" s="39" t="s">
        <v>25</v>
      </c>
      <c r="E7" s="39" t="s">
        <v>26</v>
      </c>
      <c r="F7" s="39" t="s">
        <v>63</v>
      </c>
      <c r="G7" s="48">
        <v>1762626</v>
      </c>
      <c r="H7" s="48">
        <v>0</v>
      </c>
      <c r="I7" s="48">
        <v>141010</v>
      </c>
      <c r="J7" s="48">
        <v>1903636</v>
      </c>
      <c r="K7" s="41"/>
    </row>
    <row r="8" spans="2:11" hidden="1" x14ac:dyDescent="0.3">
      <c r="B8" s="52">
        <v>44609</v>
      </c>
      <c r="C8" s="39"/>
      <c r="D8" s="39"/>
      <c r="E8" s="39" t="s">
        <v>269</v>
      </c>
      <c r="F8" s="39"/>
      <c r="G8" s="48"/>
      <c r="H8" s="48"/>
      <c r="I8" s="48"/>
      <c r="J8" s="48">
        <v>-9029121</v>
      </c>
      <c r="K8" s="41"/>
    </row>
    <row r="9" spans="2:11" hidden="1" x14ac:dyDescent="0.3">
      <c r="B9" s="52">
        <v>44611</v>
      </c>
      <c r="C9" s="39">
        <v>13108</v>
      </c>
      <c r="D9" s="39" t="s">
        <v>25</v>
      </c>
      <c r="E9" s="39" t="s">
        <v>26</v>
      </c>
      <c r="F9" s="39" t="s">
        <v>28</v>
      </c>
      <c r="G9" s="48">
        <v>2445555</v>
      </c>
      <c r="H9" s="48">
        <v>0</v>
      </c>
      <c r="I9" s="48">
        <v>195644</v>
      </c>
      <c r="J9" s="48">
        <v>2641199</v>
      </c>
      <c r="K9" s="41"/>
    </row>
    <row r="10" spans="2:11" hidden="1" x14ac:dyDescent="0.3">
      <c r="B10" s="52">
        <v>44611</v>
      </c>
      <c r="C10" s="39">
        <v>13088</v>
      </c>
      <c r="D10" s="39" t="s">
        <v>25</v>
      </c>
      <c r="E10" s="39" t="s">
        <v>26</v>
      </c>
      <c r="F10" s="39" t="s">
        <v>29</v>
      </c>
      <c r="G10" s="48">
        <v>2025347</v>
      </c>
      <c r="H10" s="48">
        <v>0</v>
      </c>
      <c r="I10" s="48">
        <v>162028</v>
      </c>
      <c r="J10" s="48">
        <v>2187375</v>
      </c>
      <c r="K10" s="41"/>
    </row>
    <row r="11" spans="2:11" hidden="1" x14ac:dyDescent="0.3">
      <c r="B11" s="52">
        <v>44613</v>
      </c>
      <c r="C11" s="39">
        <v>13259</v>
      </c>
      <c r="D11" s="39" t="s">
        <v>25</v>
      </c>
      <c r="E11" s="39" t="s">
        <v>26</v>
      </c>
      <c r="F11" s="39" t="s">
        <v>30</v>
      </c>
      <c r="G11" s="48">
        <v>3036555</v>
      </c>
      <c r="H11" s="48">
        <v>0</v>
      </c>
      <c r="I11" s="48">
        <v>242924</v>
      </c>
      <c r="J11" s="48">
        <v>3279479</v>
      </c>
      <c r="K11" s="41"/>
    </row>
    <row r="12" spans="2:11" hidden="1" x14ac:dyDescent="0.3">
      <c r="B12" s="52">
        <v>44620</v>
      </c>
      <c r="C12" s="39">
        <v>14357</v>
      </c>
      <c r="D12" s="39" t="s">
        <v>25</v>
      </c>
      <c r="E12" s="39" t="s">
        <v>26</v>
      </c>
      <c r="F12" s="39" t="s">
        <v>31</v>
      </c>
      <c r="G12" s="48">
        <v>4278405</v>
      </c>
      <c r="H12" s="48">
        <v>0</v>
      </c>
      <c r="I12" s="48">
        <v>342272</v>
      </c>
      <c r="J12" s="48">
        <v>4620677</v>
      </c>
      <c r="K12" s="41"/>
    </row>
    <row r="13" spans="2:11" hidden="1" x14ac:dyDescent="0.3">
      <c r="B13" s="52">
        <v>44620</v>
      </c>
      <c r="C13" s="39"/>
      <c r="D13" s="39"/>
      <c r="E13" s="39" t="s">
        <v>269</v>
      </c>
      <c r="F13" s="39"/>
      <c r="G13" s="48"/>
      <c r="H13" s="48"/>
      <c r="I13" s="48"/>
      <c r="J13" s="48">
        <v>-12728730</v>
      </c>
      <c r="K13" s="41"/>
    </row>
    <row r="14" spans="2:11" x14ac:dyDescent="0.3">
      <c r="B14" s="120">
        <v>44621</v>
      </c>
      <c r="C14" s="121">
        <v>14932</v>
      </c>
      <c r="D14" s="121" t="s">
        <v>25</v>
      </c>
      <c r="E14" s="121" t="s">
        <v>26</v>
      </c>
      <c r="F14" s="121" t="s">
        <v>27</v>
      </c>
      <c r="G14" s="122">
        <v>3490120</v>
      </c>
      <c r="H14" s="122">
        <v>0</v>
      </c>
      <c r="I14" s="122">
        <v>279210</v>
      </c>
      <c r="J14" s="122">
        <v>3769330</v>
      </c>
      <c r="K14" s="41" t="s">
        <v>275</v>
      </c>
    </row>
    <row r="15" spans="2:11" x14ac:dyDescent="0.3">
      <c r="B15" s="120">
        <v>44627</v>
      </c>
      <c r="C15" s="121">
        <v>466</v>
      </c>
      <c r="D15" s="121" t="s">
        <v>32</v>
      </c>
      <c r="E15" s="121" t="s">
        <v>26</v>
      </c>
      <c r="F15" s="121" t="s">
        <v>28</v>
      </c>
      <c r="G15" s="122">
        <v>2167470</v>
      </c>
      <c r="H15" s="122">
        <v>0</v>
      </c>
      <c r="I15" s="122">
        <v>173398</v>
      </c>
      <c r="J15" s="122">
        <v>2340868</v>
      </c>
      <c r="K15" s="41" t="s">
        <v>275</v>
      </c>
    </row>
    <row r="16" spans="2:11" hidden="1" x14ac:dyDescent="0.3">
      <c r="B16" s="52">
        <v>44628</v>
      </c>
      <c r="C16" s="39">
        <v>670</v>
      </c>
      <c r="D16" s="39" t="s">
        <v>32</v>
      </c>
      <c r="E16" s="39" t="s">
        <v>26</v>
      </c>
      <c r="F16" s="39" t="s">
        <v>29</v>
      </c>
      <c r="G16" s="48">
        <v>2485595</v>
      </c>
      <c r="H16" s="48">
        <v>0</v>
      </c>
      <c r="I16" s="48">
        <v>198848</v>
      </c>
      <c r="J16" s="48">
        <v>2684443</v>
      </c>
      <c r="K16" s="41"/>
    </row>
    <row r="17" spans="2:11" hidden="1" x14ac:dyDescent="0.3">
      <c r="B17" s="52">
        <v>44635</v>
      </c>
      <c r="C17" s="39">
        <v>1852</v>
      </c>
      <c r="D17" s="39" t="s">
        <v>32</v>
      </c>
      <c r="E17" s="39" t="s">
        <v>26</v>
      </c>
      <c r="F17" s="39" t="s">
        <v>63</v>
      </c>
      <c r="G17" s="48">
        <v>1665648</v>
      </c>
      <c r="H17" s="48">
        <v>0</v>
      </c>
      <c r="I17" s="48">
        <v>133252</v>
      </c>
      <c r="J17" s="48">
        <v>1798900</v>
      </c>
      <c r="K17" s="41"/>
    </row>
    <row r="18" spans="2:11" x14ac:dyDescent="0.3">
      <c r="B18" s="120">
        <v>44639</v>
      </c>
      <c r="C18" s="121">
        <v>3032</v>
      </c>
      <c r="D18" s="121" t="s">
        <v>32</v>
      </c>
      <c r="E18" s="121" t="s">
        <v>26</v>
      </c>
      <c r="F18" s="121" t="s">
        <v>33</v>
      </c>
      <c r="G18" s="122">
        <v>1612400</v>
      </c>
      <c r="H18" s="122">
        <v>0</v>
      </c>
      <c r="I18" s="122">
        <v>128992</v>
      </c>
      <c r="J18" s="122">
        <v>1741392</v>
      </c>
      <c r="K18" s="41" t="s">
        <v>275</v>
      </c>
    </row>
    <row r="19" spans="2:11" x14ac:dyDescent="0.3">
      <c r="B19" s="120">
        <v>44643</v>
      </c>
      <c r="C19" s="121">
        <v>3424</v>
      </c>
      <c r="D19" s="121" t="s">
        <v>32</v>
      </c>
      <c r="E19" s="121" t="s">
        <v>26</v>
      </c>
      <c r="F19" s="121" t="s">
        <v>34</v>
      </c>
      <c r="G19" s="122">
        <v>3756890</v>
      </c>
      <c r="H19" s="122">
        <v>0</v>
      </c>
      <c r="I19" s="122">
        <v>300551</v>
      </c>
      <c r="J19" s="122">
        <v>4057441</v>
      </c>
      <c r="K19" s="41" t="s">
        <v>275</v>
      </c>
    </row>
    <row r="20" spans="2:11" hidden="1" x14ac:dyDescent="0.3">
      <c r="B20" s="52">
        <v>44655</v>
      </c>
      <c r="C20" s="39">
        <v>5295</v>
      </c>
      <c r="D20" s="39" t="s">
        <v>32</v>
      </c>
      <c r="E20" s="39" t="s">
        <v>26</v>
      </c>
      <c r="F20" s="39" t="s">
        <v>35</v>
      </c>
      <c r="G20" s="48">
        <v>1801670</v>
      </c>
      <c r="H20" s="48">
        <v>0</v>
      </c>
      <c r="I20" s="48">
        <v>144134</v>
      </c>
      <c r="J20" s="48">
        <v>1945804</v>
      </c>
      <c r="K20" s="41"/>
    </row>
    <row r="21" spans="2:11" x14ac:dyDescent="0.3">
      <c r="B21" s="120">
        <v>44656</v>
      </c>
      <c r="C21" s="121">
        <v>5427</v>
      </c>
      <c r="D21" s="121" t="s">
        <v>32</v>
      </c>
      <c r="E21" s="121" t="s">
        <v>26</v>
      </c>
      <c r="F21" s="121" t="s">
        <v>36</v>
      </c>
      <c r="G21" s="122">
        <v>2400324</v>
      </c>
      <c r="H21" s="122">
        <v>0</v>
      </c>
      <c r="I21" s="122">
        <v>192026</v>
      </c>
      <c r="J21" s="122">
        <v>2592350</v>
      </c>
      <c r="K21" s="41" t="s">
        <v>275</v>
      </c>
    </row>
    <row r="22" spans="2:11" x14ac:dyDescent="0.3">
      <c r="B22" s="120">
        <v>44663</v>
      </c>
      <c r="C22" s="121">
        <v>6732</v>
      </c>
      <c r="D22" s="121" t="s">
        <v>32</v>
      </c>
      <c r="E22" s="121" t="s">
        <v>26</v>
      </c>
      <c r="F22" s="121" t="s">
        <v>37</v>
      </c>
      <c r="G22" s="122">
        <v>2701460</v>
      </c>
      <c r="H22" s="122">
        <v>0</v>
      </c>
      <c r="I22" s="122">
        <v>216117</v>
      </c>
      <c r="J22" s="122">
        <v>2917577</v>
      </c>
      <c r="K22" s="41" t="s">
        <v>275</v>
      </c>
    </row>
    <row r="23" spans="2:11" hidden="1" x14ac:dyDescent="0.3">
      <c r="B23" s="52">
        <v>44671</v>
      </c>
      <c r="C23" s="39">
        <v>8789</v>
      </c>
      <c r="D23" s="39" t="s">
        <v>32</v>
      </c>
      <c r="E23" s="39" t="s">
        <v>26</v>
      </c>
      <c r="F23" s="39" t="s">
        <v>38</v>
      </c>
      <c r="G23" s="48">
        <v>1000059</v>
      </c>
      <c r="H23" s="48">
        <v>0</v>
      </c>
      <c r="I23" s="48">
        <v>80005</v>
      </c>
      <c r="J23" s="48">
        <v>1080064</v>
      </c>
      <c r="K23" s="41"/>
    </row>
    <row r="24" spans="2:11" hidden="1" x14ac:dyDescent="0.3">
      <c r="B24" s="52">
        <v>44672</v>
      </c>
      <c r="C24" s="39">
        <v>9181</v>
      </c>
      <c r="D24" s="39" t="s">
        <v>32</v>
      </c>
      <c r="E24" s="39" t="s">
        <v>26</v>
      </c>
      <c r="F24" s="39" t="s">
        <v>39</v>
      </c>
      <c r="G24" s="48">
        <v>1549515</v>
      </c>
      <c r="H24" s="48">
        <v>0</v>
      </c>
      <c r="I24" s="48">
        <v>123961</v>
      </c>
      <c r="J24" s="48">
        <v>1673476</v>
      </c>
      <c r="K24" s="41"/>
    </row>
    <row r="25" spans="2:11" hidden="1" x14ac:dyDescent="0.3">
      <c r="B25" s="52">
        <v>44673</v>
      </c>
      <c r="C25" s="39">
        <v>9265</v>
      </c>
      <c r="D25" s="39" t="s">
        <v>32</v>
      </c>
      <c r="E25" s="39" t="s">
        <v>26</v>
      </c>
      <c r="F25" s="39" t="s">
        <v>37</v>
      </c>
      <c r="G25" s="48">
        <v>1481830</v>
      </c>
      <c r="H25" s="48">
        <v>0</v>
      </c>
      <c r="I25" s="48">
        <v>118546</v>
      </c>
      <c r="J25" s="48">
        <v>1600376</v>
      </c>
      <c r="K25" s="41"/>
    </row>
    <row r="26" spans="2:11" hidden="1" x14ac:dyDescent="0.3">
      <c r="B26" s="52">
        <v>44692</v>
      </c>
      <c r="C26" s="39">
        <v>12401</v>
      </c>
      <c r="D26" s="39" t="s">
        <v>32</v>
      </c>
      <c r="E26" s="39" t="s">
        <v>26</v>
      </c>
      <c r="F26" s="39" t="s">
        <v>39</v>
      </c>
      <c r="G26" s="48">
        <v>1255619</v>
      </c>
      <c r="H26" s="48">
        <v>0</v>
      </c>
      <c r="I26" s="48">
        <v>100450</v>
      </c>
      <c r="J26" s="48">
        <v>1356069</v>
      </c>
      <c r="K26" s="41"/>
    </row>
    <row r="27" spans="2:11" hidden="1" x14ac:dyDescent="0.3">
      <c r="B27" s="52">
        <v>44692</v>
      </c>
      <c r="C27" s="39">
        <v>12393</v>
      </c>
      <c r="D27" s="39" t="s">
        <v>32</v>
      </c>
      <c r="E27" s="39" t="s">
        <v>26</v>
      </c>
      <c r="F27" s="39" t="s">
        <v>37</v>
      </c>
      <c r="G27" s="48">
        <v>1836580</v>
      </c>
      <c r="H27" s="48">
        <v>0</v>
      </c>
      <c r="I27" s="48">
        <v>146926</v>
      </c>
      <c r="J27" s="48">
        <v>1983506</v>
      </c>
      <c r="K27" s="41"/>
    </row>
    <row r="28" spans="2:11" hidden="1" x14ac:dyDescent="0.3">
      <c r="B28" s="52">
        <v>44698</v>
      </c>
      <c r="C28" s="39">
        <v>13271</v>
      </c>
      <c r="D28" s="39" t="s">
        <v>32</v>
      </c>
      <c r="E28" s="39" t="s">
        <v>26</v>
      </c>
      <c r="F28" s="39" t="s">
        <v>40</v>
      </c>
      <c r="G28" s="48">
        <v>1581418</v>
      </c>
      <c r="H28" s="48">
        <v>0</v>
      </c>
      <c r="I28" s="48">
        <v>126513</v>
      </c>
      <c r="J28" s="48">
        <v>1707931</v>
      </c>
      <c r="K28" s="41"/>
    </row>
    <row r="29" spans="2:11" hidden="1" x14ac:dyDescent="0.3">
      <c r="B29" s="69">
        <v>44704</v>
      </c>
      <c r="C29" s="70">
        <v>13745</v>
      </c>
      <c r="D29" s="70" t="s">
        <v>32</v>
      </c>
      <c r="E29" s="70" t="s">
        <v>26</v>
      </c>
      <c r="F29" s="70" t="s">
        <v>41</v>
      </c>
      <c r="G29" s="71">
        <v>1805230</v>
      </c>
      <c r="H29" s="71">
        <v>0</v>
      </c>
      <c r="I29" s="71">
        <v>144418</v>
      </c>
      <c r="J29" s="71">
        <v>1949648</v>
      </c>
      <c r="K29" s="41"/>
    </row>
    <row r="30" spans="2:11" hidden="1" x14ac:dyDescent="0.3">
      <c r="B30" s="69">
        <v>44715</v>
      </c>
      <c r="C30" s="70">
        <v>16164</v>
      </c>
      <c r="D30" s="70" t="s">
        <v>32</v>
      </c>
      <c r="E30" s="70" t="s">
        <v>26</v>
      </c>
      <c r="F30" s="70" t="s">
        <v>36</v>
      </c>
      <c r="G30" s="71">
        <v>1302484</v>
      </c>
      <c r="H30" s="71">
        <v>0</v>
      </c>
      <c r="I30" s="71">
        <v>104199</v>
      </c>
      <c r="J30" s="71">
        <v>1406683</v>
      </c>
      <c r="K30" s="41"/>
    </row>
    <row r="31" spans="2:11" hidden="1" x14ac:dyDescent="0.3">
      <c r="B31" s="69">
        <v>44716</v>
      </c>
      <c r="C31" s="70">
        <v>16306</v>
      </c>
      <c r="D31" s="70" t="s">
        <v>32</v>
      </c>
      <c r="E31" s="70" t="s">
        <v>26</v>
      </c>
      <c r="F31" s="70" t="s">
        <v>42</v>
      </c>
      <c r="G31" s="71">
        <v>2555249</v>
      </c>
      <c r="H31" s="71">
        <v>0</v>
      </c>
      <c r="I31" s="71">
        <v>204420</v>
      </c>
      <c r="J31" s="71">
        <v>2759669</v>
      </c>
      <c r="K31" s="41"/>
    </row>
    <row r="32" spans="2:11" hidden="1" x14ac:dyDescent="0.3">
      <c r="B32" s="69">
        <v>44716</v>
      </c>
      <c r="C32" s="70">
        <v>16296</v>
      </c>
      <c r="D32" s="70" t="s">
        <v>32</v>
      </c>
      <c r="E32" s="70" t="s">
        <v>26</v>
      </c>
      <c r="F32" s="70" t="s">
        <v>43</v>
      </c>
      <c r="G32" s="71">
        <v>2949405</v>
      </c>
      <c r="H32" s="71">
        <v>0</v>
      </c>
      <c r="I32" s="71">
        <v>235952</v>
      </c>
      <c r="J32" s="71">
        <v>3185357</v>
      </c>
      <c r="K32" s="41"/>
    </row>
    <row r="33" spans="2:11" hidden="1" x14ac:dyDescent="0.3">
      <c r="B33" s="52">
        <v>44727</v>
      </c>
      <c r="C33" s="39">
        <v>18082</v>
      </c>
      <c r="D33" s="39" t="s">
        <v>32</v>
      </c>
      <c r="E33" s="39" t="s">
        <v>26</v>
      </c>
      <c r="F33" s="39" t="s">
        <v>44</v>
      </c>
      <c r="G33" s="48">
        <v>1560873</v>
      </c>
      <c r="H33" s="48">
        <v>0</v>
      </c>
      <c r="I33" s="48">
        <v>124870</v>
      </c>
      <c r="J33" s="48">
        <v>1685743</v>
      </c>
      <c r="K33" s="41"/>
    </row>
    <row r="34" spans="2:11" hidden="1" x14ac:dyDescent="0.3">
      <c r="B34" s="65">
        <v>44727</v>
      </c>
      <c r="C34" s="66">
        <v>17863</v>
      </c>
      <c r="D34" s="39" t="s">
        <v>32</v>
      </c>
      <c r="E34" s="39" t="s">
        <v>26</v>
      </c>
      <c r="F34" s="53"/>
      <c r="G34" s="49">
        <v>1413450</v>
      </c>
      <c r="H34" s="54"/>
      <c r="I34" s="49">
        <v>113076</v>
      </c>
      <c r="J34" s="40">
        <v>1526526</v>
      </c>
      <c r="K34" s="41"/>
    </row>
    <row r="35" spans="2:11" hidden="1" x14ac:dyDescent="0.3">
      <c r="B35" s="52">
        <v>44728</v>
      </c>
      <c r="C35" s="39">
        <v>18136</v>
      </c>
      <c r="D35" s="39" t="s">
        <v>32</v>
      </c>
      <c r="E35" s="39" t="s">
        <v>26</v>
      </c>
      <c r="F35" s="39" t="s">
        <v>41</v>
      </c>
      <c r="G35" s="48">
        <v>1748330</v>
      </c>
      <c r="H35" s="48">
        <v>0</v>
      </c>
      <c r="I35" s="48">
        <v>139866</v>
      </c>
      <c r="J35" s="48">
        <v>1888196</v>
      </c>
      <c r="K35" s="41"/>
    </row>
    <row r="36" spans="2:11" hidden="1" x14ac:dyDescent="0.3">
      <c r="B36" s="52">
        <v>44728</v>
      </c>
      <c r="C36" s="39">
        <v>18120</v>
      </c>
      <c r="D36" s="39" t="s">
        <v>32</v>
      </c>
      <c r="E36" s="39" t="s">
        <v>26</v>
      </c>
      <c r="F36" s="39" t="s">
        <v>34</v>
      </c>
      <c r="G36" s="48">
        <v>1559404</v>
      </c>
      <c r="H36" s="48">
        <v>0</v>
      </c>
      <c r="I36" s="48">
        <v>124752</v>
      </c>
      <c r="J36" s="48">
        <v>1684156</v>
      </c>
      <c r="K36" s="41"/>
    </row>
    <row r="37" spans="2:11" hidden="1" x14ac:dyDescent="0.3">
      <c r="B37" s="52">
        <v>44732</v>
      </c>
      <c r="C37" s="39">
        <v>19032</v>
      </c>
      <c r="D37" s="39" t="s">
        <v>32</v>
      </c>
      <c r="E37" s="39" t="s">
        <v>26</v>
      </c>
      <c r="F37" s="39" t="s">
        <v>35</v>
      </c>
      <c r="G37" s="48">
        <v>1776778</v>
      </c>
      <c r="H37" s="48">
        <v>0</v>
      </c>
      <c r="I37" s="48">
        <v>142142</v>
      </c>
      <c r="J37" s="48">
        <v>1918920</v>
      </c>
      <c r="K37" s="41"/>
    </row>
    <row r="38" spans="2:11" hidden="1" x14ac:dyDescent="0.3">
      <c r="B38" s="52">
        <v>44739</v>
      </c>
      <c r="C38" s="39">
        <v>20850</v>
      </c>
      <c r="D38" s="39" t="s">
        <v>32</v>
      </c>
      <c r="E38" s="39" t="s">
        <v>26</v>
      </c>
      <c r="F38" s="39" t="s">
        <v>37</v>
      </c>
      <c r="G38" s="48">
        <v>2810190</v>
      </c>
      <c r="H38" s="48">
        <v>0</v>
      </c>
      <c r="I38" s="48">
        <v>224815</v>
      </c>
      <c r="J38" s="48">
        <v>3035005</v>
      </c>
      <c r="K38" s="41"/>
    </row>
    <row r="39" spans="2:11" hidden="1" x14ac:dyDescent="0.3">
      <c r="B39" s="52">
        <v>44741</v>
      </c>
      <c r="C39" s="39">
        <v>21522</v>
      </c>
      <c r="D39" s="39" t="s">
        <v>32</v>
      </c>
      <c r="E39" s="39" t="s">
        <v>26</v>
      </c>
      <c r="F39" s="39" t="s">
        <v>45</v>
      </c>
      <c r="G39" s="48">
        <v>2195370</v>
      </c>
      <c r="H39" s="48">
        <v>0</v>
      </c>
      <c r="I39" s="48">
        <v>175630</v>
      </c>
      <c r="J39" s="48">
        <v>2371000</v>
      </c>
      <c r="K39" s="41"/>
    </row>
    <row r="40" spans="2:11" hidden="1" x14ac:dyDescent="0.3">
      <c r="B40" s="52">
        <v>44747</v>
      </c>
      <c r="C40" s="39">
        <v>22763</v>
      </c>
      <c r="D40" s="39" t="s">
        <v>32</v>
      </c>
      <c r="E40" s="39" t="s">
        <v>26</v>
      </c>
      <c r="F40" s="39" t="s">
        <v>46</v>
      </c>
      <c r="G40" s="48">
        <v>1612817</v>
      </c>
      <c r="H40" s="48">
        <v>0</v>
      </c>
      <c r="I40" s="48">
        <v>129025</v>
      </c>
      <c r="J40" s="48">
        <v>1741842</v>
      </c>
      <c r="K40" s="41"/>
    </row>
    <row r="41" spans="2:11" hidden="1" x14ac:dyDescent="0.3">
      <c r="B41" s="52">
        <v>44747</v>
      </c>
      <c r="C41" s="39">
        <v>22758</v>
      </c>
      <c r="D41" s="39" t="s">
        <v>32</v>
      </c>
      <c r="E41" s="39" t="s">
        <v>26</v>
      </c>
      <c r="F41" s="39" t="s">
        <v>39</v>
      </c>
      <c r="G41" s="48">
        <v>1275542</v>
      </c>
      <c r="H41" s="48">
        <v>0</v>
      </c>
      <c r="I41" s="48">
        <v>102043</v>
      </c>
      <c r="J41" s="48">
        <v>1377585</v>
      </c>
      <c r="K41" s="41"/>
    </row>
    <row r="42" spans="2:11" hidden="1" x14ac:dyDescent="0.3">
      <c r="B42" s="52">
        <v>44751</v>
      </c>
      <c r="C42" s="39">
        <v>24068</v>
      </c>
      <c r="D42" s="39" t="s">
        <v>32</v>
      </c>
      <c r="E42" s="39" t="s">
        <v>26</v>
      </c>
      <c r="F42" s="39" t="s">
        <v>37</v>
      </c>
      <c r="G42" s="48">
        <v>2155811</v>
      </c>
      <c r="H42" s="48">
        <v>0</v>
      </c>
      <c r="I42" s="48">
        <v>172465</v>
      </c>
      <c r="J42" s="48">
        <v>2328276</v>
      </c>
      <c r="K42" s="41"/>
    </row>
    <row r="43" spans="2:11" hidden="1" x14ac:dyDescent="0.3">
      <c r="B43" s="52">
        <v>44753</v>
      </c>
      <c r="C43" s="39">
        <v>24279</v>
      </c>
      <c r="D43" s="39" t="s">
        <v>32</v>
      </c>
      <c r="E43" s="39" t="s">
        <v>26</v>
      </c>
      <c r="F43" s="39" t="s">
        <v>64</v>
      </c>
      <c r="G43" s="48">
        <v>1233147</v>
      </c>
      <c r="H43" s="48">
        <v>0</v>
      </c>
      <c r="I43" s="48">
        <v>98652</v>
      </c>
      <c r="J43" s="48">
        <v>1331799</v>
      </c>
      <c r="K43" s="41"/>
    </row>
    <row r="44" spans="2:11" hidden="1" x14ac:dyDescent="0.3">
      <c r="B44" s="52">
        <v>44757</v>
      </c>
      <c r="C44" s="39">
        <v>25841</v>
      </c>
      <c r="D44" s="39" t="s">
        <v>32</v>
      </c>
      <c r="E44" s="39" t="s">
        <v>26</v>
      </c>
      <c r="F44" s="39" t="s">
        <v>39</v>
      </c>
      <c r="G44" s="48">
        <v>1644520</v>
      </c>
      <c r="H44" s="48">
        <v>0</v>
      </c>
      <c r="I44" s="48">
        <v>131562</v>
      </c>
      <c r="J44" s="48">
        <v>1776082</v>
      </c>
      <c r="K44" s="41"/>
    </row>
    <row r="45" spans="2:11" hidden="1" x14ac:dyDescent="0.3">
      <c r="B45" s="69">
        <v>44765</v>
      </c>
      <c r="C45" s="70">
        <v>27267</v>
      </c>
      <c r="D45" s="70" t="s">
        <v>32</v>
      </c>
      <c r="E45" s="70" t="s">
        <v>26</v>
      </c>
      <c r="F45" s="70" t="s">
        <v>47</v>
      </c>
      <c r="G45" s="71">
        <v>3154110</v>
      </c>
      <c r="H45" s="71">
        <v>0</v>
      </c>
      <c r="I45" s="71">
        <v>252329</v>
      </c>
      <c r="J45" s="71">
        <v>3406439</v>
      </c>
      <c r="K45" s="41"/>
    </row>
    <row r="46" spans="2:11" hidden="1" x14ac:dyDescent="0.3">
      <c r="B46" s="52">
        <v>44765</v>
      </c>
      <c r="C46" s="39">
        <v>27268</v>
      </c>
      <c r="D46" s="39" t="s">
        <v>32</v>
      </c>
      <c r="E46" s="39" t="s">
        <v>26</v>
      </c>
      <c r="F46" s="39" t="s">
        <v>65</v>
      </c>
      <c r="G46" s="48">
        <v>926132</v>
      </c>
      <c r="H46" s="48">
        <v>0</v>
      </c>
      <c r="I46" s="48">
        <v>74091</v>
      </c>
      <c r="J46" s="48">
        <v>1000223</v>
      </c>
      <c r="K46" s="41"/>
    </row>
    <row r="47" spans="2:11" hidden="1" x14ac:dyDescent="0.3">
      <c r="B47" s="52">
        <v>44768</v>
      </c>
      <c r="C47" s="39">
        <v>27344</v>
      </c>
      <c r="D47" s="39" t="s">
        <v>32</v>
      </c>
      <c r="E47" s="39" t="s">
        <v>26</v>
      </c>
      <c r="F47" s="39" t="s">
        <v>35</v>
      </c>
      <c r="G47" s="48">
        <v>1941395</v>
      </c>
      <c r="H47" s="48">
        <v>0</v>
      </c>
      <c r="I47" s="48">
        <v>155312</v>
      </c>
      <c r="J47" s="48">
        <v>2096707</v>
      </c>
      <c r="K47" s="41"/>
    </row>
    <row r="48" spans="2:11" hidden="1" x14ac:dyDescent="0.3">
      <c r="B48" s="52">
        <v>44768</v>
      </c>
      <c r="C48" s="39">
        <v>27343</v>
      </c>
      <c r="D48" s="39" t="s">
        <v>32</v>
      </c>
      <c r="E48" s="39" t="s">
        <v>26</v>
      </c>
      <c r="F48" s="39" t="s">
        <v>38</v>
      </c>
      <c r="G48" s="48">
        <v>1451335</v>
      </c>
      <c r="H48" s="48">
        <v>0</v>
      </c>
      <c r="I48" s="48">
        <v>116107</v>
      </c>
      <c r="J48" s="48">
        <v>1567442</v>
      </c>
      <c r="K48" s="41"/>
    </row>
    <row r="49" spans="2:11" hidden="1" x14ac:dyDescent="0.3">
      <c r="B49" s="52">
        <v>44769</v>
      </c>
      <c r="C49" s="39">
        <v>27425</v>
      </c>
      <c r="D49" s="39" t="s">
        <v>32</v>
      </c>
      <c r="E49" s="39" t="s">
        <v>26</v>
      </c>
      <c r="F49" s="39" t="s">
        <v>48</v>
      </c>
      <c r="G49" s="48">
        <v>1072994</v>
      </c>
      <c r="H49" s="48">
        <v>0</v>
      </c>
      <c r="I49" s="48">
        <v>85840</v>
      </c>
      <c r="J49" s="48">
        <v>1158834</v>
      </c>
      <c r="K49" s="41"/>
    </row>
    <row r="50" spans="2:11" hidden="1" x14ac:dyDescent="0.3">
      <c r="B50" s="52">
        <v>44772</v>
      </c>
      <c r="C50" s="39">
        <v>28847</v>
      </c>
      <c r="D50" s="39" t="s">
        <v>32</v>
      </c>
      <c r="E50" s="39" t="s">
        <v>26</v>
      </c>
      <c r="F50" s="39" t="s">
        <v>49</v>
      </c>
      <c r="G50" s="48">
        <v>963690</v>
      </c>
      <c r="H50" s="48">
        <v>0</v>
      </c>
      <c r="I50" s="48">
        <v>77095</v>
      </c>
      <c r="J50" s="48">
        <v>1040785</v>
      </c>
      <c r="K50" s="41"/>
    </row>
    <row r="51" spans="2:11" hidden="1" x14ac:dyDescent="0.3">
      <c r="B51" s="52">
        <v>44774</v>
      </c>
      <c r="C51" s="53"/>
      <c r="D51" s="53"/>
      <c r="E51" s="39" t="s">
        <v>10</v>
      </c>
      <c r="F51" s="53"/>
      <c r="G51" s="54"/>
      <c r="H51" s="54"/>
      <c r="J51" s="63">
        <v>-3785794</v>
      </c>
      <c r="K51" s="41"/>
    </row>
    <row r="52" spans="2:11" hidden="1" x14ac:dyDescent="0.3">
      <c r="B52" s="52">
        <v>44774</v>
      </c>
      <c r="C52" s="53"/>
      <c r="D52" s="53"/>
      <c r="E52" s="39" t="s">
        <v>268</v>
      </c>
      <c r="F52" s="53"/>
      <c r="G52" s="54"/>
      <c r="H52" s="54"/>
      <c r="J52" s="63">
        <v>-468003.72222222202</v>
      </c>
      <c r="K52" s="41"/>
    </row>
    <row r="53" spans="2:11" hidden="1" x14ac:dyDescent="0.3">
      <c r="B53" s="52">
        <v>44776</v>
      </c>
      <c r="C53" s="39">
        <v>29379</v>
      </c>
      <c r="D53" s="39" t="s">
        <v>32</v>
      </c>
      <c r="E53" s="39" t="s">
        <v>26</v>
      </c>
      <c r="F53" s="39" t="s">
        <v>50</v>
      </c>
      <c r="G53" s="48">
        <v>1795066</v>
      </c>
      <c r="H53" s="48">
        <v>0</v>
      </c>
      <c r="I53" s="48">
        <v>143605</v>
      </c>
      <c r="J53" s="48">
        <v>1938671</v>
      </c>
      <c r="K53" s="41"/>
    </row>
    <row r="54" spans="2:11" hidden="1" x14ac:dyDescent="0.3">
      <c r="B54" s="52">
        <v>44778</v>
      </c>
      <c r="C54" s="39">
        <v>29474</v>
      </c>
      <c r="D54" s="39" t="s">
        <v>32</v>
      </c>
      <c r="E54" s="39" t="s">
        <v>26</v>
      </c>
      <c r="F54" s="39" t="s">
        <v>37</v>
      </c>
      <c r="G54" s="48">
        <v>859603</v>
      </c>
      <c r="H54" s="48">
        <v>0</v>
      </c>
      <c r="I54" s="48">
        <v>68768</v>
      </c>
      <c r="J54" s="48">
        <v>928371</v>
      </c>
      <c r="K54" s="41"/>
    </row>
    <row r="55" spans="2:11" hidden="1" x14ac:dyDescent="0.3">
      <c r="B55" s="52">
        <v>44784</v>
      </c>
      <c r="C55" s="39">
        <v>29714</v>
      </c>
      <c r="D55" s="39" t="s">
        <v>32</v>
      </c>
      <c r="E55" s="39" t="s">
        <v>26</v>
      </c>
      <c r="F55" s="39" t="s">
        <v>42</v>
      </c>
      <c r="G55" s="48">
        <v>813523</v>
      </c>
      <c r="H55" s="48">
        <v>0</v>
      </c>
      <c r="I55" s="48">
        <v>65082</v>
      </c>
      <c r="J55" s="48">
        <v>878605</v>
      </c>
      <c r="K55" s="41"/>
    </row>
    <row r="56" spans="2:11" hidden="1" x14ac:dyDescent="0.3">
      <c r="B56" s="52">
        <v>44784</v>
      </c>
      <c r="C56" s="39">
        <v>29712</v>
      </c>
      <c r="D56" s="39" t="s">
        <v>32</v>
      </c>
      <c r="E56" s="39" t="s">
        <v>26</v>
      </c>
      <c r="F56" s="39" t="s">
        <v>51</v>
      </c>
      <c r="G56" s="48">
        <v>1526928</v>
      </c>
      <c r="H56" s="48">
        <v>0</v>
      </c>
      <c r="I56" s="48">
        <v>122154</v>
      </c>
      <c r="J56" s="48">
        <v>1649082</v>
      </c>
      <c r="K56" s="41"/>
    </row>
    <row r="57" spans="2:11" hidden="1" x14ac:dyDescent="0.3">
      <c r="B57" s="52">
        <v>44788</v>
      </c>
      <c r="C57" s="39">
        <v>31525</v>
      </c>
      <c r="D57" s="39" t="s">
        <v>32</v>
      </c>
      <c r="E57" s="39" t="s">
        <v>26</v>
      </c>
      <c r="F57" s="39" t="s">
        <v>47</v>
      </c>
      <c r="G57" s="48">
        <v>1118795</v>
      </c>
      <c r="H57" s="48">
        <v>0</v>
      </c>
      <c r="I57" s="48">
        <v>89504</v>
      </c>
      <c r="J57" s="48">
        <v>1208299</v>
      </c>
      <c r="K57" s="41"/>
    </row>
    <row r="58" spans="2:11" hidden="1" x14ac:dyDescent="0.3">
      <c r="B58" s="52">
        <v>44796</v>
      </c>
      <c r="C58" s="39">
        <v>34242</v>
      </c>
      <c r="D58" s="39" t="s">
        <v>32</v>
      </c>
      <c r="E58" s="39" t="s">
        <v>26</v>
      </c>
      <c r="F58" s="39" t="s">
        <v>48</v>
      </c>
      <c r="G58" s="48">
        <v>1248784</v>
      </c>
      <c r="H58" s="48">
        <v>0</v>
      </c>
      <c r="I58" s="48">
        <v>99903</v>
      </c>
      <c r="J58" s="48">
        <v>1348687</v>
      </c>
      <c r="K58" s="41"/>
    </row>
    <row r="59" spans="2:11" hidden="1" x14ac:dyDescent="0.3">
      <c r="B59" s="52">
        <v>44796</v>
      </c>
      <c r="C59" s="39">
        <v>34241</v>
      </c>
      <c r="D59" s="39" t="s">
        <v>32</v>
      </c>
      <c r="E59" s="39" t="s">
        <v>26</v>
      </c>
      <c r="F59" s="39" t="s">
        <v>39</v>
      </c>
      <c r="G59" s="48">
        <v>1122219</v>
      </c>
      <c r="H59" s="48">
        <v>0</v>
      </c>
      <c r="I59" s="48">
        <v>89778</v>
      </c>
      <c r="J59" s="48">
        <v>1211997</v>
      </c>
      <c r="K59" s="41"/>
    </row>
    <row r="60" spans="2:11" hidden="1" x14ac:dyDescent="0.3">
      <c r="B60" s="52">
        <v>44803</v>
      </c>
      <c r="C60" s="39">
        <v>36456</v>
      </c>
      <c r="D60" s="39" t="s">
        <v>32</v>
      </c>
      <c r="E60" s="39" t="s">
        <v>26</v>
      </c>
      <c r="F60" s="39" t="s">
        <v>52</v>
      </c>
      <c r="G60" s="48">
        <v>1662008</v>
      </c>
      <c r="H60" s="48">
        <v>0</v>
      </c>
      <c r="I60" s="48">
        <v>132961</v>
      </c>
      <c r="J60" s="48">
        <v>1794969</v>
      </c>
      <c r="K60" s="41"/>
    </row>
    <row r="61" spans="2:11" hidden="1" x14ac:dyDescent="0.3">
      <c r="B61" s="52">
        <v>44803</v>
      </c>
      <c r="C61" s="39">
        <v>36443</v>
      </c>
      <c r="D61" s="39" t="s">
        <v>32</v>
      </c>
      <c r="E61" s="39" t="s">
        <v>26</v>
      </c>
      <c r="F61" s="39" t="s">
        <v>49</v>
      </c>
      <c r="G61" s="48">
        <v>555290</v>
      </c>
      <c r="H61" s="48">
        <v>0</v>
      </c>
      <c r="I61" s="48">
        <v>44423</v>
      </c>
      <c r="J61" s="48">
        <v>599713</v>
      </c>
      <c r="K61" s="41"/>
    </row>
    <row r="62" spans="2:11" hidden="1" x14ac:dyDescent="0.3">
      <c r="B62" s="52">
        <v>44805</v>
      </c>
      <c r="C62" s="53"/>
      <c r="D62" s="53"/>
      <c r="E62" s="39" t="s">
        <v>10</v>
      </c>
      <c r="F62" s="53"/>
      <c r="G62" s="54"/>
      <c r="H62" s="54"/>
      <c r="J62" s="63">
        <v>-2133613</v>
      </c>
      <c r="K62" s="41"/>
    </row>
    <row r="63" spans="2:11" hidden="1" x14ac:dyDescent="0.3">
      <c r="B63" s="52">
        <v>44809</v>
      </c>
      <c r="C63" s="39">
        <v>37196</v>
      </c>
      <c r="D63" s="39" t="s">
        <v>32</v>
      </c>
      <c r="E63" s="39" t="s">
        <v>26</v>
      </c>
      <c r="F63" s="39" t="s">
        <v>54</v>
      </c>
      <c r="G63" s="48">
        <v>1057120</v>
      </c>
      <c r="H63" s="48">
        <v>0</v>
      </c>
      <c r="I63" s="48">
        <v>84570</v>
      </c>
      <c r="J63" s="48">
        <v>1141690</v>
      </c>
      <c r="K63" s="41"/>
    </row>
    <row r="64" spans="2:11" x14ac:dyDescent="0.3">
      <c r="B64" s="120">
        <v>44809</v>
      </c>
      <c r="C64" s="121">
        <v>37286</v>
      </c>
      <c r="D64" s="121" t="s">
        <v>32</v>
      </c>
      <c r="E64" s="121" t="s">
        <v>26</v>
      </c>
      <c r="F64" s="121" t="s">
        <v>53</v>
      </c>
      <c r="G64" s="122">
        <v>2955094</v>
      </c>
      <c r="H64" s="122">
        <v>0</v>
      </c>
      <c r="I64" s="122">
        <v>236408</v>
      </c>
      <c r="J64" s="122">
        <v>3191502</v>
      </c>
      <c r="K64" s="41" t="s">
        <v>275</v>
      </c>
    </row>
    <row r="65" spans="2:11" hidden="1" x14ac:dyDescent="0.3">
      <c r="B65" s="52">
        <v>44810</v>
      </c>
      <c r="C65" s="39">
        <v>37380</v>
      </c>
      <c r="D65" s="39" t="s">
        <v>32</v>
      </c>
      <c r="E65" s="39" t="s">
        <v>26</v>
      </c>
      <c r="F65" s="39" t="s">
        <v>55</v>
      </c>
      <c r="G65" s="48">
        <v>1596974</v>
      </c>
      <c r="H65" s="48">
        <v>0</v>
      </c>
      <c r="I65" s="48">
        <v>127758</v>
      </c>
      <c r="J65" s="48">
        <v>1724732</v>
      </c>
      <c r="K65" s="41"/>
    </row>
    <row r="66" spans="2:11" hidden="1" x14ac:dyDescent="0.3">
      <c r="B66" s="52">
        <v>44810</v>
      </c>
      <c r="C66" s="39">
        <v>37372</v>
      </c>
      <c r="D66" s="39" t="s">
        <v>32</v>
      </c>
      <c r="E66" s="39" t="s">
        <v>26</v>
      </c>
      <c r="F66" s="39" t="s">
        <v>42</v>
      </c>
      <c r="G66" s="48">
        <v>780225</v>
      </c>
      <c r="H66" s="48">
        <v>0</v>
      </c>
      <c r="I66" s="48">
        <v>62418</v>
      </c>
      <c r="J66" s="48">
        <v>842643</v>
      </c>
      <c r="K66" s="41"/>
    </row>
    <row r="67" spans="2:11" hidden="1" x14ac:dyDescent="0.3">
      <c r="B67" s="52">
        <v>44811</v>
      </c>
      <c r="C67" s="39">
        <v>38427</v>
      </c>
      <c r="D67" s="39" t="s">
        <v>32</v>
      </c>
      <c r="E67" s="39" t="s">
        <v>26</v>
      </c>
      <c r="F67" s="39" t="s">
        <v>56</v>
      </c>
      <c r="G67" s="48">
        <v>555290</v>
      </c>
      <c r="H67" s="48">
        <v>0</v>
      </c>
      <c r="I67" s="48">
        <v>44423</v>
      </c>
      <c r="J67" s="48">
        <v>599713</v>
      </c>
      <c r="K67" s="41"/>
    </row>
    <row r="68" spans="2:11" hidden="1" x14ac:dyDescent="0.3">
      <c r="B68" s="52">
        <v>44821</v>
      </c>
      <c r="C68" s="39">
        <v>42048</v>
      </c>
      <c r="D68" s="39" t="s">
        <v>32</v>
      </c>
      <c r="E68" s="39" t="s">
        <v>26</v>
      </c>
      <c r="F68" s="39" t="s">
        <v>56</v>
      </c>
      <c r="G68" s="48">
        <v>980750</v>
      </c>
      <c r="H68" s="48">
        <v>0</v>
      </c>
      <c r="I68" s="48">
        <v>78460</v>
      </c>
      <c r="J68" s="48">
        <v>1059210</v>
      </c>
      <c r="K68" s="41"/>
    </row>
    <row r="69" spans="2:11" hidden="1" x14ac:dyDescent="0.3">
      <c r="B69" s="52">
        <v>44821</v>
      </c>
      <c r="C69" s="39">
        <v>42046</v>
      </c>
      <c r="D69" s="39" t="s">
        <v>32</v>
      </c>
      <c r="E69" s="39" t="s">
        <v>26</v>
      </c>
      <c r="F69" s="39" t="s">
        <v>54</v>
      </c>
      <c r="G69" s="48">
        <v>1864884</v>
      </c>
      <c r="H69" s="48">
        <v>0</v>
      </c>
      <c r="I69" s="48">
        <v>149191</v>
      </c>
      <c r="J69" s="48">
        <v>2014075</v>
      </c>
      <c r="K69" s="41"/>
    </row>
    <row r="70" spans="2:11" hidden="1" x14ac:dyDescent="0.3">
      <c r="B70" s="52">
        <v>44821</v>
      </c>
      <c r="C70" s="39">
        <v>42049</v>
      </c>
      <c r="D70" s="39" t="s">
        <v>32</v>
      </c>
      <c r="E70" s="39" t="s">
        <v>26</v>
      </c>
      <c r="F70" s="39" t="s">
        <v>66</v>
      </c>
      <c r="G70" s="48">
        <v>926129</v>
      </c>
      <c r="H70" s="48">
        <v>0</v>
      </c>
      <c r="I70" s="48">
        <v>74090</v>
      </c>
      <c r="J70" s="48">
        <v>1000219</v>
      </c>
      <c r="K70" s="41"/>
    </row>
    <row r="71" spans="2:11" hidden="1" x14ac:dyDescent="0.3">
      <c r="B71" s="52">
        <v>44830</v>
      </c>
      <c r="C71" s="39">
        <v>44156</v>
      </c>
      <c r="D71" s="39" t="s">
        <v>32</v>
      </c>
      <c r="E71" s="39" t="s">
        <v>26</v>
      </c>
      <c r="F71" s="39" t="s">
        <v>37</v>
      </c>
      <c r="G71" s="48">
        <v>1577055</v>
      </c>
      <c r="H71" s="48">
        <v>0</v>
      </c>
      <c r="I71" s="48">
        <v>126164</v>
      </c>
      <c r="J71" s="48">
        <v>1703219</v>
      </c>
      <c r="K71" s="41"/>
    </row>
    <row r="72" spans="2:11" hidden="1" x14ac:dyDescent="0.3">
      <c r="B72" s="52">
        <v>44830</v>
      </c>
      <c r="C72" s="39">
        <v>44154</v>
      </c>
      <c r="D72" s="39" t="s">
        <v>32</v>
      </c>
      <c r="E72" s="39" t="s">
        <v>26</v>
      </c>
      <c r="F72" s="39" t="s">
        <v>57</v>
      </c>
      <c r="G72" s="48">
        <v>1579006</v>
      </c>
      <c r="H72" s="48">
        <v>0</v>
      </c>
      <c r="I72" s="48">
        <v>126320</v>
      </c>
      <c r="J72" s="48">
        <v>1705326</v>
      </c>
      <c r="K72" s="41"/>
    </row>
    <row r="73" spans="2:11" hidden="1" x14ac:dyDescent="0.3">
      <c r="B73" s="52">
        <v>44830</v>
      </c>
      <c r="C73" s="39">
        <v>44153</v>
      </c>
      <c r="D73" s="39" t="s">
        <v>32</v>
      </c>
      <c r="E73" s="39" t="s">
        <v>26</v>
      </c>
      <c r="F73" s="39" t="s">
        <v>58</v>
      </c>
      <c r="G73" s="48">
        <v>1215786</v>
      </c>
      <c r="H73" s="48">
        <v>0</v>
      </c>
      <c r="I73" s="48">
        <v>97263</v>
      </c>
      <c r="J73" s="48">
        <v>1313049</v>
      </c>
      <c r="K73" s="41"/>
    </row>
    <row r="74" spans="2:11" hidden="1" x14ac:dyDescent="0.3">
      <c r="B74" s="52">
        <v>44833</v>
      </c>
      <c r="C74" s="39">
        <v>45436</v>
      </c>
      <c r="D74" s="39" t="s">
        <v>32</v>
      </c>
      <c r="E74" s="39" t="s">
        <v>26</v>
      </c>
      <c r="F74" s="39" t="s">
        <v>66</v>
      </c>
      <c r="G74" s="48">
        <v>1455800</v>
      </c>
      <c r="H74" s="48">
        <v>0</v>
      </c>
      <c r="I74" s="48">
        <v>116464</v>
      </c>
      <c r="J74" s="48">
        <v>1572264</v>
      </c>
      <c r="K74" s="41"/>
    </row>
    <row r="75" spans="2:11" hidden="1" x14ac:dyDescent="0.3">
      <c r="B75" s="52">
        <v>44835</v>
      </c>
      <c r="C75" s="53"/>
      <c r="D75" s="53"/>
      <c r="E75" s="39" t="s">
        <v>10</v>
      </c>
      <c r="F75" s="53"/>
      <c r="G75" s="54"/>
      <c r="H75" s="54"/>
      <c r="J75" s="63">
        <v>-2941472.8017126899</v>
      </c>
      <c r="K75" s="41"/>
    </row>
    <row r="76" spans="2:11" hidden="1" x14ac:dyDescent="0.3">
      <c r="B76" s="52">
        <v>44841</v>
      </c>
      <c r="C76" s="39">
        <v>46633</v>
      </c>
      <c r="D76" s="39" t="s">
        <v>32</v>
      </c>
      <c r="E76" s="39" t="s">
        <v>26</v>
      </c>
      <c r="F76" s="39" t="s">
        <v>39</v>
      </c>
      <c r="G76" s="48">
        <v>1203972</v>
      </c>
      <c r="H76" s="48">
        <v>0</v>
      </c>
      <c r="I76" s="48">
        <v>96318</v>
      </c>
      <c r="J76" s="48">
        <v>1300290</v>
      </c>
      <c r="K76" s="41"/>
    </row>
    <row r="77" spans="2:11" hidden="1" x14ac:dyDescent="0.3">
      <c r="B77" s="55">
        <v>44841</v>
      </c>
      <c r="C77" s="56">
        <v>46602</v>
      </c>
      <c r="D77" s="56" t="s">
        <v>32</v>
      </c>
      <c r="E77" s="56" t="s">
        <v>26</v>
      </c>
      <c r="F77" s="56" t="s">
        <v>37</v>
      </c>
      <c r="G77" s="57">
        <v>2476000</v>
      </c>
      <c r="H77" s="57">
        <v>0</v>
      </c>
      <c r="I77" s="57">
        <v>198080</v>
      </c>
      <c r="J77" s="57">
        <v>2674080</v>
      </c>
      <c r="K77" s="41"/>
    </row>
    <row r="78" spans="2:11" hidden="1" x14ac:dyDescent="0.3">
      <c r="B78" s="72">
        <v>44847</v>
      </c>
      <c r="C78" s="73">
        <v>47408</v>
      </c>
      <c r="D78" s="73" t="s">
        <v>32</v>
      </c>
      <c r="E78" s="73" t="s">
        <v>26</v>
      </c>
      <c r="F78" s="73" t="s">
        <v>59</v>
      </c>
      <c r="G78" s="74">
        <v>1451330</v>
      </c>
      <c r="H78" s="74">
        <v>0</v>
      </c>
      <c r="I78" s="74">
        <v>116106</v>
      </c>
      <c r="J78" s="74">
        <v>1567436</v>
      </c>
      <c r="K78" s="41"/>
    </row>
    <row r="79" spans="2:11" hidden="1" x14ac:dyDescent="0.3">
      <c r="B79" s="50">
        <v>44848</v>
      </c>
      <c r="C79" s="51">
        <v>47731</v>
      </c>
      <c r="D79" s="51" t="s">
        <v>32</v>
      </c>
      <c r="E79" s="51" t="s">
        <v>26</v>
      </c>
      <c r="F79" s="51" t="s">
        <v>51</v>
      </c>
      <c r="G79" s="47">
        <v>1950462</v>
      </c>
      <c r="H79" s="47">
        <v>0</v>
      </c>
      <c r="I79" s="47">
        <v>156037</v>
      </c>
      <c r="J79" s="47">
        <v>2106499</v>
      </c>
      <c r="K79" s="41"/>
    </row>
    <row r="80" spans="2:11" hidden="1" x14ac:dyDescent="0.3">
      <c r="B80" s="52">
        <v>44848</v>
      </c>
      <c r="C80" s="39">
        <v>47725</v>
      </c>
      <c r="D80" s="39" t="s">
        <v>32</v>
      </c>
      <c r="E80" s="39" t="s">
        <v>26</v>
      </c>
      <c r="F80" s="39" t="s">
        <v>37</v>
      </c>
      <c r="G80" s="48">
        <v>926540</v>
      </c>
      <c r="H80" s="48">
        <v>0</v>
      </c>
      <c r="I80" s="48">
        <v>74123</v>
      </c>
      <c r="J80" s="48">
        <v>1000663</v>
      </c>
      <c r="K80" s="41"/>
    </row>
    <row r="81" spans="2:11" hidden="1" x14ac:dyDescent="0.3">
      <c r="B81" s="52">
        <v>44852</v>
      </c>
      <c r="C81" s="39">
        <v>47911</v>
      </c>
      <c r="D81" s="39" t="s">
        <v>32</v>
      </c>
      <c r="E81" s="39" t="s">
        <v>26</v>
      </c>
      <c r="F81" s="39" t="s">
        <v>49</v>
      </c>
      <c r="G81" s="48">
        <v>833265</v>
      </c>
      <c r="H81" s="48">
        <v>0</v>
      </c>
      <c r="I81" s="48">
        <v>66661</v>
      </c>
      <c r="J81" s="48">
        <v>899926</v>
      </c>
      <c r="K81" s="41"/>
    </row>
    <row r="82" spans="2:11" hidden="1" x14ac:dyDescent="0.3">
      <c r="B82" s="52">
        <v>44854</v>
      </c>
      <c r="C82" s="39">
        <v>48569</v>
      </c>
      <c r="D82" s="39" t="s">
        <v>32</v>
      </c>
      <c r="E82" s="39" t="s">
        <v>26</v>
      </c>
      <c r="F82" s="39" t="s">
        <v>65</v>
      </c>
      <c r="G82" s="48">
        <v>1283327</v>
      </c>
      <c r="H82" s="48">
        <v>0</v>
      </c>
      <c r="I82" s="48">
        <v>102666</v>
      </c>
      <c r="J82" s="48">
        <v>1385993</v>
      </c>
      <c r="K82" s="41"/>
    </row>
    <row r="83" spans="2:11" hidden="1" x14ac:dyDescent="0.3">
      <c r="B83" s="52">
        <v>44861</v>
      </c>
      <c r="C83" s="39">
        <v>49054</v>
      </c>
      <c r="D83" s="39" t="s">
        <v>32</v>
      </c>
      <c r="E83" s="39" t="s">
        <v>26</v>
      </c>
      <c r="F83" s="39" t="s">
        <v>36</v>
      </c>
      <c r="G83" s="48">
        <v>813342</v>
      </c>
      <c r="H83" s="48">
        <v>0</v>
      </c>
      <c r="I83" s="48">
        <v>65067</v>
      </c>
      <c r="J83" s="48">
        <v>878409</v>
      </c>
      <c r="K83" s="41"/>
    </row>
    <row r="84" spans="2:11" hidden="1" x14ac:dyDescent="0.3">
      <c r="B84" s="52">
        <v>44861</v>
      </c>
      <c r="C84" s="53"/>
      <c r="D84" s="53"/>
      <c r="E84" s="39" t="s">
        <v>10</v>
      </c>
      <c r="F84" s="53"/>
      <c r="G84" s="54"/>
      <c r="H84" s="54"/>
      <c r="J84" s="63">
        <v>-6430307.8670444395</v>
      </c>
      <c r="K84" s="41"/>
    </row>
    <row r="85" spans="2:11" hidden="1" x14ac:dyDescent="0.3">
      <c r="B85" s="52">
        <v>44866</v>
      </c>
      <c r="C85" s="39">
        <v>49574</v>
      </c>
      <c r="D85" s="39" t="s">
        <v>32</v>
      </c>
      <c r="E85" s="39" t="s">
        <v>26</v>
      </c>
      <c r="F85" s="39" t="s">
        <v>47</v>
      </c>
      <c r="G85" s="48">
        <v>1193283</v>
      </c>
      <c r="H85" s="48">
        <v>0</v>
      </c>
      <c r="I85" s="48">
        <v>95463</v>
      </c>
      <c r="J85" s="48">
        <v>1288746</v>
      </c>
      <c r="K85" s="41"/>
    </row>
    <row r="86" spans="2:11" hidden="1" x14ac:dyDescent="0.3">
      <c r="B86" s="52">
        <v>44866</v>
      </c>
      <c r="C86" s="39">
        <v>49569</v>
      </c>
      <c r="D86" s="39" t="s">
        <v>32</v>
      </c>
      <c r="E86" s="39" t="s">
        <v>26</v>
      </c>
      <c r="F86" s="39" t="s">
        <v>49</v>
      </c>
      <c r="G86" s="48">
        <v>1272200</v>
      </c>
      <c r="H86" s="48">
        <v>0</v>
      </c>
      <c r="I86" s="48">
        <v>101776</v>
      </c>
      <c r="J86" s="48">
        <v>1373976</v>
      </c>
      <c r="K86" s="41"/>
    </row>
    <row r="87" spans="2:11" hidden="1" x14ac:dyDescent="0.3">
      <c r="B87" s="52">
        <v>44866</v>
      </c>
      <c r="C87" s="39">
        <v>49600</v>
      </c>
      <c r="D87" s="39" t="s">
        <v>32</v>
      </c>
      <c r="E87" s="39" t="s">
        <v>26</v>
      </c>
      <c r="F87" s="39" t="s">
        <v>37</v>
      </c>
      <c r="G87" s="48">
        <v>2164800</v>
      </c>
      <c r="H87" s="48">
        <v>0</v>
      </c>
      <c r="I87" s="48">
        <v>173184</v>
      </c>
      <c r="J87" s="48">
        <v>2337984</v>
      </c>
      <c r="K87" s="41"/>
    </row>
    <row r="88" spans="2:11" hidden="1" x14ac:dyDescent="0.3">
      <c r="B88" s="52">
        <v>44868</v>
      </c>
      <c r="C88" s="39">
        <v>49755</v>
      </c>
      <c r="D88" s="39" t="s">
        <v>32</v>
      </c>
      <c r="E88" s="39" t="s">
        <v>26</v>
      </c>
      <c r="F88" s="39" t="s">
        <v>60</v>
      </c>
      <c r="G88" s="48">
        <v>1304473</v>
      </c>
      <c r="H88" s="48">
        <v>0</v>
      </c>
      <c r="I88" s="48">
        <v>104358</v>
      </c>
      <c r="J88" s="48">
        <v>1408831</v>
      </c>
      <c r="K88" s="41"/>
    </row>
    <row r="89" spans="2:11" hidden="1" x14ac:dyDescent="0.3">
      <c r="B89" s="52">
        <v>44873</v>
      </c>
      <c r="C89" s="39">
        <v>50744</v>
      </c>
      <c r="D89" s="39" t="s">
        <v>32</v>
      </c>
      <c r="E89" s="39" t="s">
        <v>26</v>
      </c>
      <c r="F89" s="39" t="s">
        <v>39</v>
      </c>
      <c r="G89" s="48">
        <v>1122087</v>
      </c>
      <c r="H89" s="48">
        <v>0</v>
      </c>
      <c r="I89" s="48">
        <v>89767</v>
      </c>
      <c r="J89" s="48">
        <v>1211854</v>
      </c>
      <c r="K89" s="41"/>
    </row>
    <row r="90" spans="2:11" hidden="1" x14ac:dyDescent="0.3">
      <c r="B90" s="52">
        <v>44875</v>
      </c>
      <c r="C90" s="39">
        <v>50913</v>
      </c>
      <c r="D90" s="39" t="s">
        <v>32</v>
      </c>
      <c r="E90" s="39" t="s">
        <v>26</v>
      </c>
      <c r="F90" s="39" t="s">
        <v>48</v>
      </c>
      <c r="G90" s="48">
        <v>1157540</v>
      </c>
      <c r="H90" s="48">
        <v>0</v>
      </c>
      <c r="I90" s="48">
        <v>92603</v>
      </c>
      <c r="J90" s="48">
        <v>1250143</v>
      </c>
      <c r="K90" s="41"/>
    </row>
    <row r="91" spans="2:11" hidden="1" x14ac:dyDescent="0.3">
      <c r="B91" s="52">
        <v>44877</v>
      </c>
      <c r="C91" s="39">
        <v>50885</v>
      </c>
      <c r="D91" s="39" t="s">
        <v>32</v>
      </c>
      <c r="E91" s="39" t="s">
        <v>26</v>
      </c>
      <c r="F91" s="39" t="s">
        <v>60</v>
      </c>
      <c r="G91" s="48">
        <v>1311194</v>
      </c>
      <c r="H91" s="48">
        <v>0</v>
      </c>
      <c r="I91" s="48">
        <v>104896</v>
      </c>
      <c r="J91" s="48">
        <v>1416090</v>
      </c>
      <c r="K91" s="41"/>
    </row>
    <row r="92" spans="2:11" hidden="1" x14ac:dyDescent="0.3">
      <c r="B92" s="52">
        <v>44879</v>
      </c>
      <c r="C92" s="39">
        <v>51137</v>
      </c>
      <c r="D92" s="39" t="s">
        <v>32</v>
      </c>
      <c r="E92" s="39" t="s">
        <v>26</v>
      </c>
      <c r="F92" s="39" t="s">
        <v>61</v>
      </c>
      <c r="G92" s="48">
        <v>1017660</v>
      </c>
      <c r="H92" s="48">
        <v>0</v>
      </c>
      <c r="I92" s="48">
        <v>81413</v>
      </c>
      <c r="J92" s="48">
        <v>1099073</v>
      </c>
      <c r="K92" s="41"/>
    </row>
    <row r="93" spans="2:11" hidden="1" x14ac:dyDescent="0.3">
      <c r="B93" s="52">
        <v>44882</v>
      </c>
      <c r="C93" s="39">
        <v>51172</v>
      </c>
      <c r="D93" s="39" t="s">
        <v>32</v>
      </c>
      <c r="E93" s="39" t="s">
        <v>26</v>
      </c>
      <c r="F93" s="39" t="s">
        <v>37</v>
      </c>
      <c r="G93" s="48">
        <v>587448</v>
      </c>
      <c r="H93" s="48">
        <v>0</v>
      </c>
      <c r="I93" s="48">
        <v>46996</v>
      </c>
      <c r="J93" s="48">
        <v>634444</v>
      </c>
      <c r="K93" s="41"/>
    </row>
    <row r="94" spans="2:11" hidden="1" x14ac:dyDescent="0.3">
      <c r="B94" s="52">
        <v>44883</v>
      </c>
      <c r="C94" s="39">
        <v>51575</v>
      </c>
      <c r="D94" s="39" t="s">
        <v>32</v>
      </c>
      <c r="E94" s="39" t="s">
        <v>26</v>
      </c>
      <c r="F94" s="39" t="s">
        <v>39</v>
      </c>
      <c r="G94" s="48">
        <v>1471099</v>
      </c>
      <c r="H94" s="48">
        <v>0</v>
      </c>
      <c r="I94" s="48">
        <v>117688</v>
      </c>
      <c r="J94" s="48">
        <v>1588787</v>
      </c>
      <c r="K94" s="41"/>
    </row>
    <row r="95" spans="2:11" hidden="1" x14ac:dyDescent="0.3">
      <c r="B95" s="52">
        <v>44883</v>
      </c>
      <c r="C95" s="39">
        <v>51293</v>
      </c>
      <c r="D95" s="39" t="s">
        <v>32</v>
      </c>
      <c r="E95" s="39" t="s">
        <v>26</v>
      </c>
      <c r="F95" s="39" t="s">
        <v>38</v>
      </c>
      <c r="G95" s="48">
        <v>1161064</v>
      </c>
      <c r="H95" s="48">
        <v>0</v>
      </c>
      <c r="I95" s="48">
        <v>92885</v>
      </c>
      <c r="J95" s="48">
        <v>1253949</v>
      </c>
      <c r="K95" s="41"/>
    </row>
    <row r="96" spans="2:11" hidden="1" x14ac:dyDescent="0.3">
      <c r="B96" s="52">
        <v>44888</v>
      </c>
      <c r="C96" s="39">
        <v>52132</v>
      </c>
      <c r="D96" s="39" t="s">
        <v>32</v>
      </c>
      <c r="E96" s="39" t="s">
        <v>26</v>
      </c>
      <c r="F96" s="39" t="s">
        <v>61</v>
      </c>
      <c r="G96" s="48">
        <v>907241</v>
      </c>
      <c r="H96" s="48">
        <v>0</v>
      </c>
      <c r="I96" s="48">
        <v>72579</v>
      </c>
      <c r="J96" s="48">
        <v>979820</v>
      </c>
      <c r="K96" s="41"/>
    </row>
    <row r="97" spans="2:11" hidden="1" x14ac:dyDescent="0.3">
      <c r="B97" s="52">
        <v>44888</v>
      </c>
      <c r="C97" s="39">
        <v>52128</v>
      </c>
      <c r="D97" s="39" t="s">
        <v>32</v>
      </c>
      <c r="E97" s="39" t="s">
        <v>26</v>
      </c>
      <c r="F97" s="39" t="s">
        <v>37</v>
      </c>
      <c r="G97" s="48">
        <v>739924</v>
      </c>
      <c r="H97" s="48">
        <v>0</v>
      </c>
      <c r="I97" s="48">
        <v>59194</v>
      </c>
      <c r="J97" s="48">
        <v>799118</v>
      </c>
      <c r="K97" s="41"/>
    </row>
    <row r="98" spans="2:11" hidden="1" x14ac:dyDescent="0.3">
      <c r="B98" s="52">
        <v>44894</v>
      </c>
      <c r="C98" s="39">
        <v>53246</v>
      </c>
      <c r="D98" s="39" t="s">
        <v>32</v>
      </c>
      <c r="E98" s="39" t="s">
        <v>26</v>
      </c>
      <c r="F98" s="39" t="s">
        <v>60</v>
      </c>
      <c r="G98" s="48">
        <v>1223494</v>
      </c>
      <c r="H98" s="48">
        <v>0</v>
      </c>
      <c r="I98" s="48">
        <v>97880</v>
      </c>
      <c r="J98" s="48">
        <v>1321374</v>
      </c>
      <c r="K98" s="41"/>
    </row>
    <row r="99" spans="2:11" hidden="1" x14ac:dyDescent="0.3">
      <c r="B99" s="52">
        <v>44901</v>
      </c>
      <c r="C99" s="39">
        <v>54477</v>
      </c>
      <c r="D99" s="39" t="s">
        <v>32</v>
      </c>
      <c r="E99" s="39" t="s">
        <v>26</v>
      </c>
      <c r="F99" s="39" t="s">
        <v>47</v>
      </c>
      <c r="G99" s="48">
        <v>917194</v>
      </c>
      <c r="H99" s="48">
        <v>0</v>
      </c>
      <c r="I99" s="48">
        <v>73376</v>
      </c>
      <c r="J99" s="48">
        <v>990570</v>
      </c>
      <c r="K99" s="41"/>
    </row>
    <row r="100" spans="2:11" hidden="1" x14ac:dyDescent="0.3">
      <c r="B100" s="52">
        <v>44901</v>
      </c>
      <c r="C100" s="39">
        <v>54498</v>
      </c>
      <c r="D100" s="39" t="s">
        <v>32</v>
      </c>
      <c r="E100" s="39" t="s">
        <v>26</v>
      </c>
      <c r="F100" s="39" t="s">
        <v>36</v>
      </c>
      <c r="G100" s="48">
        <v>2321217</v>
      </c>
      <c r="H100" s="48">
        <v>0</v>
      </c>
      <c r="I100" s="48">
        <v>185697</v>
      </c>
      <c r="J100" s="48">
        <v>2506914</v>
      </c>
      <c r="K100" s="41"/>
    </row>
    <row r="101" spans="2:11" hidden="1" x14ac:dyDescent="0.3">
      <c r="B101" s="52">
        <v>44901</v>
      </c>
      <c r="C101" s="39">
        <v>54439</v>
      </c>
      <c r="D101" s="39" t="s">
        <v>32</v>
      </c>
      <c r="E101" s="39" t="s">
        <v>26</v>
      </c>
      <c r="F101" s="39" t="s">
        <v>62</v>
      </c>
      <c r="G101" s="48">
        <v>978304</v>
      </c>
      <c r="H101" s="48">
        <v>48916</v>
      </c>
      <c r="I101" s="48">
        <v>74351</v>
      </c>
      <c r="J101" s="48">
        <v>1003739</v>
      </c>
      <c r="K101" s="41"/>
    </row>
    <row r="102" spans="2:11" hidden="1" x14ac:dyDescent="0.3">
      <c r="B102" s="52">
        <v>44901</v>
      </c>
      <c r="C102" s="39">
        <v>54438</v>
      </c>
      <c r="D102" s="39" t="s">
        <v>32</v>
      </c>
      <c r="E102" s="39" t="s">
        <v>26</v>
      </c>
      <c r="F102" s="39" t="s">
        <v>37</v>
      </c>
      <c r="G102" s="48">
        <v>1298879</v>
      </c>
      <c r="H102" s="48">
        <v>0</v>
      </c>
      <c r="I102" s="48">
        <v>103910</v>
      </c>
      <c r="J102" s="48">
        <v>1402789</v>
      </c>
      <c r="K102" s="41"/>
    </row>
    <row r="103" spans="2:11" hidden="1" x14ac:dyDescent="0.3">
      <c r="B103" s="52">
        <v>44908</v>
      </c>
      <c r="C103" s="39">
        <v>55438</v>
      </c>
      <c r="D103" s="39" t="s">
        <v>32</v>
      </c>
      <c r="E103" s="39" t="s">
        <v>26</v>
      </c>
      <c r="F103" s="39" t="s">
        <v>37</v>
      </c>
      <c r="G103" s="48">
        <v>557536</v>
      </c>
      <c r="H103" s="48">
        <v>0</v>
      </c>
      <c r="I103" s="48">
        <v>44603</v>
      </c>
      <c r="J103" s="48">
        <v>602139</v>
      </c>
      <c r="K103" s="41"/>
    </row>
    <row r="104" spans="2:11" hidden="1" x14ac:dyDescent="0.3">
      <c r="B104" s="52">
        <v>44915</v>
      </c>
      <c r="C104" s="39">
        <v>56504</v>
      </c>
      <c r="D104" s="39" t="s">
        <v>32</v>
      </c>
      <c r="E104" s="39" t="s">
        <v>26</v>
      </c>
      <c r="F104" s="39" t="s">
        <v>61</v>
      </c>
      <c r="G104" s="48">
        <v>1250680</v>
      </c>
      <c r="H104" s="48">
        <v>0</v>
      </c>
      <c r="I104" s="48">
        <v>100054</v>
      </c>
      <c r="J104" s="48">
        <v>1350734</v>
      </c>
      <c r="K104" s="41"/>
    </row>
    <row r="105" spans="2:11" hidden="1" x14ac:dyDescent="0.3">
      <c r="B105" s="52">
        <v>44915</v>
      </c>
      <c r="C105" s="39">
        <v>56232</v>
      </c>
      <c r="D105" s="39" t="s">
        <v>32</v>
      </c>
      <c r="E105" s="39" t="s">
        <v>26</v>
      </c>
      <c r="F105" s="39" t="s">
        <v>37</v>
      </c>
      <c r="G105" s="48">
        <v>500193</v>
      </c>
      <c r="H105" s="48">
        <v>0</v>
      </c>
      <c r="I105" s="48">
        <v>40015</v>
      </c>
      <c r="J105" s="48">
        <v>540208</v>
      </c>
      <c r="K105" s="41"/>
    </row>
    <row r="106" spans="2:11" hidden="1" x14ac:dyDescent="0.3">
      <c r="B106" s="52">
        <v>44915</v>
      </c>
      <c r="C106" s="39">
        <v>56505</v>
      </c>
      <c r="D106" s="39" t="s">
        <v>32</v>
      </c>
      <c r="E106" s="39" t="s">
        <v>26</v>
      </c>
      <c r="F106" s="39" t="s">
        <v>48</v>
      </c>
      <c r="G106" s="48">
        <v>1241685</v>
      </c>
      <c r="H106" s="48">
        <v>0</v>
      </c>
      <c r="I106" s="48">
        <v>99335</v>
      </c>
      <c r="J106" s="48">
        <v>1341020</v>
      </c>
      <c r="K106" s="41"/>
    </row>
    <row r="107" spans="2:11" hidden="1" x14ac:dyDescent="0.3">
      <c r="B107" s="52">
        <v>44916</v>
      </c>
      <c r="C107" s="39">
        <v>56642</v>
      </c>
      <c r="D107" s="39" t="s">
        <v>32</v>
      </c>
      <c r="E107" s="39" t="s">
        <v>26</v>
      </c>
      <c r="F107" s="39" t="s">
        <v>60</v>
      </c>
      <c r="G107" s="48">
        <v>1715355</v>
      </c>
      <c r="H107" s="48">
        <v>0</v>
      </c>
      <c r="I107" s="48">
        <v>137228</v>
      </c>
      <c r="J107" s="48">
        <v>1852583</v>
      </c>
      <c r="K107" s="41"/>
    </row>
    <row r="108" spans="2:11" hidden="1" x14ac:dyDescent="0.3">
      <c r="B108" s="58">
        <v>44917</v>
      </c>
      <c r="C108" s="59">
        <v>56491</v>
      </c>
      <c r="D108" s="59" t="s">
        <v>32</v>
      </c>
      <c r="E108" s="39" t="s">
        <v>26</v>
      </c>
      <c r="F108" s="59" t="s">
        <v>36</v>
      </c>
      <c r="G108" s="60">
        <v>2890413</v>
      </c>
      <c r="H108" s="60">
        <v>0</v>
      </c>
      <c r="I108" s="60">
        <v>231233</v>
      </c>
      <c r="J108" s="60">
        <v>3121646</v>
      </c>
      <c r="K108" s="41"/>
    </row>
    <row r="109" spans="2:11" hidden="1" x14ac:dyDescent="0.3">
      <c r="B109" s="52">
        <v>44918</v>
      </c>
      <c r="C109" s="59">
        <v>56986</v>
      </c>
      <c r="D109" s="59" t="s">
        <v>32</v>
      </c>
      <c r="E109" s="39" t="s">
        <v>26</v>
      </c>
      <c r="F109" s="59" t="s">
        <v>38</v>
      </c>
      <c r="G109" s="60">
        <v>1139264</v>
      </c>
      <c r="H109" s="60">
        <v>0</v>
      </c>
      <c r="I109" s="60">
        <v>91141</v>
      </c>
      <c r="J109" s="48">
        <v>1230405</v>
      </c>
      <c r="K109" s="41"/>
    </row>
    <row r="110" spans="2:11" hidden="1" x14ac:dyDescent="0.3">
      <c r="B110" s="52">
        <v>44921</v>
      </c>
      <c r="C110" s="59">
        <v>56868</v>
      </c>
      <c r="D110" s="59" t="s">
        <v>32</v>
      </c>
      <c r="E110" s="39" t="s">
        <v>26</v>
      </c>
      <c r="F110" s="59" t="s">
        <v>37</v>
      </c>
      <c r="G110" s="60">
        <v>283800</v>
      </c>
      <c r="H110" s="60">
        <v>0</v>
      </c>
      <c r="I110" s="60">
        <v>22704</v>
      </c>
      <c r="J110" s="48">
        <v>306504</v>
      </c>
      <c r="K110" s="41"/>
    </row>
    <row r="111" spans="2:11" hidden="1" x14ac:dyDescent="0.3">
      <c r="B111" s="52">
        <v>44922</v>
      </c>
      <c r="C111" s="59">
        <v>56975</v>
      </c>
      <c r="D111" s="59" t="s">
        <v>32</v>
      </c>
      <c r="E111" s="39" t="s">
        <v>26</v>
      </c>
      <c r="F111" s="59" t="s">
        <v>47</v>
      </c>
      <c r="G111" s="60">
        <v>1092917</v>
      </c>
      <c r="H111" s="60">
        <v>0</v>
      </c>
      <c r="I111" s="60">
        <v>87433</v>
      </c>
      <c r="J111" s="60">
        <v>1180350</v>
      </c>
      <c r="K111" s="41"/>
    </row>
    <row r="112" spans="2:11" hidden="1" x14ac:dyDescent="0.3">
      <c r="B112" s="52">
        <v>44925</v>
      </c>
      <c r="C112" s="59">
        <v>57756</v>
      </c>
      <c r="D112" s="59" t="s">
        <v>32</v>
      </c>
      <c r="E112" s="39" t="s">
        <v>26</v>
      </c>
      <c r="F112" s="59" t="s">
        <v>60</v>
      </c>
      <c r="G112" s="60">
        <v>657527</v>
      </c>
      <c r="H112" s="60">
        <v>0</v>
      </c>
      <c r="I112" s="60">
        <v>52602</v>
      </c>
      <c r="J112" s="60">
        <v>710129</v>
      </c>
      <c r="K112" s="41"/>
    </row>
    <row r="113" spans="2:11" hidden="1" x14ac:dyDescent="0.3">
      <c r="B113" s="58">
        <v>44925</v>
      </c>
      <c r="C113" s="59">
        <v>57654</v>
      </c>
      <c r="D113" s="59" t="s">
        <v>32</v>
      </c>
      <c r="E113" s="39" t="s">
        <v>26</v>
      </c>
      <c r="F113" s="59" t="s">
        <v>48</v>
      </c>
      <c r="G113" s="60">
        <v>1484885</v>
      </c>
      <c r="H113" s="60">
        <v>0</v>
      </c>
      <c r="I113" s="60">
        <v>118791</v>
      </c>
      <c r="J113" s="60">
        <v>1603676</v>
      </c>
      <c r="K113" s="41"/>
    </row>
    <row r="114" spans="2:11" hidden="1" x14ac:dyDescent="0.3">
      <c r="B114" s="58">
        <v>44925</v>
      </c>
      <c r="C114" s="61"/>
      <c r="D114" s="61"/>
      <c r="E114" s="39" t="s">
        <v>269</v>
      </c>
      <c r="F114" s="61"/>
      <c r="G114" s="62"/>
      <c r="H114" s="62"/>
      <c r="J114" s="64">
        <v>-85431233.090733305</v>
      </c>
      <c r="K114" s="41"/>
    </row>
    <row r="115" spans="2:11" hidden="1" x14ac:dyDescent="0.3">
      <c r="E115" s="67" t="s">
        <v>238</v>
      </c>
      <c r="J115" s="68">
        <f>+SUM(J4:J114)</f>
        <v>53242946.518287346</v>
      </c>
    </row>
  </sheetData>
  <autoFilter ref="B3:K115" xr:uid="{C137E781-8872-4241-9BA6-AC050E0BC6B2}">
    <filterColumn colId="9">
      <customFilters>
        <customFilter operator="notEqual" val=" "/>
      </customFilters>
    </filterColumn>
    <sortState xmlns:xlrd2="http://schemas.microsoft.com/office/spreadsheetml/2017/richdata2" ref="B4:K114">
      <sortCondition ref="B3:B110"/>
    </sortState>
  </autoFilter>
  <mergeCells count="2">
    <mergeCell ref="B2:J2"/>
    <mergeCell ref="B1:J1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77EE-AD09-48D2-A6C7-B0AA4A433297}">
  <dimension ref="A1:K23"/>
  <sheetViews>
    <sheetView workbookViewId="0">
      <selection activeCell="K22" sqref="K22"/>
    </sheetView>
  </sheetViews>
  <sheetFormatPr defaultRowHeight="15.05" x14ac:dyDescent="0.3"/>
  <cols>
    <col min="1" max="1" width="3.5546875" customWidth="1"/>
    <col min="5" max="5" width="18.77734375" customWidth="1"/>
    <col min="7" max="7" width="24.77734375" customWidth="1"/>
    <col min="8" max="11" width="13.109375" customWidth="1"/>
  </cols>
  <sheetData>
    <row r="1" spans="1:11" ht="17.55" x14ac:dyDescent="0.3">
      <c r="A1" s="168" t="s">
        <v>232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x14ac:dyDescent="0.3">
      <c r="A2" s="169" t="s">
        <v>388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36.35" customHeight="1" x14ac:dyDescent="0.3">
      <c r="A3" s="42"/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0" t="s">
        <v>238</v>
      </c>
    </row>
    <row r="4" spans="1:11" x14ac:dyDescent="0.3">
      <c r="A4" s="42"/>
      <c r="B4" s="151">
        <v>45231</v>
      </c>
      <c r="C4" s="146" t="s">
        <v>389</v>
      </c>
      <c r="D4" s="146" t="s">
        <v>69</v>
      </c>
      <c r="E4" s="146" t="s">
        <v>26</v>
      </c>
      <c r="F4" s="146" t="s">
        <v>198</v>
      </c>
      <c r="G4" s="146" t="s">
        <v>253</v>
      </c>
      <c r="H4" s="149">
        <v>435600</v>
      </c>
      <c r="I4" s="154" t="s">
        <v>241</v>
      </c>
      <c r="J4" s="149">
        <v>34848</v>
      </c>
      <c r="K4" s="149">
        <v>470448</v>
      </c>
    </row>
    <row r="5" spans="1:11" x14ac:dyDescent="0.3">
      <c r="A5" s="42"/>
      <c r="B5" s="151">
        <v>45232</v>
      </c>
      <c r="C5" s="146" t="s">
        <v>390</v>
      </c>
      <c r="D5" s="146" t="s">
        <v>69</v>
      </c>
      <c r="E5" s="146" t="s">
        <v>26</v>
      </c>
      <c r="F5" s="146" t="s">
        <v>198</v>
      </c>
      <c r="G5" s="146" t="s">
        <v>260</v>
      </c>
      <c r="H5" s="149">
        <v>333174</v>
      </c>
      <c r="I5" s="154" t="s">
        <v>241</v>
      </c>
      <c r="J5" s="149">
        <v>26654</v>
      </c>
      <c r="K5" s="149">
        <v>359828</v>
      </c>
    </row>
    <row r="6" spans="1:11" x14ac:dyDescent="0.3">
      <c r="A6" s="42"/>
      <c r="B6" s="151">
        <v>45233</v>
      </c>
      <c r="C6" s="146" t="s">
        <v>391</v>
      </c>
      <c r="D6" s="146" t="s">
        <v>69</v>
      </c>
      <c r="E6" s="146" t="s">
        <v>26</v>
      </c>
      <c r="F6" s="146" t="s">
        <v>198</v>
      </c>
      <c r="G6" s="146" t="s">
        <v>240</v>
      </c>
      <c r="H6" s="149">
        <v>609194</v>
      </c>
      <c r="I6" s="154" t="s">
        <v>241</v>
      </c>
      <c r="J6" s="149">
        <v>48736</v>
      </c>
      <c r="K6" s="149">
        <v>657930</v>
      </c>
    </row>
    <row r="7" spans="1:11" x14ac:dyDescent="0.3">
      <c r="A7" s="42"/>
      <c r="B7" s="151">
        <v>45237</v>
      </c>
      <c r="C7" s="146" t="s">
        <v>392</v>
      </c>
      <c r="D7" s="146" t="s">
        <v>69</v>
      </c>
      <c r="E7" s="146" t="s">
        <v>26</v>
      </c>
      <c r="F7" s="146" t="s">
        <v>198</v>
      </c>
      <c r="G7" s="146" t="s">
        <v>243</v>
      </c>
      <c r="H7" s="149">
        <v>1485683</v>
      </c>
      <c r="I7" s="154" t="s">
        <v>241</v>
      </c>
      <c r="J7" s="149">
        <v>118855</v>
      </c>
      <c r="K7" s="149">
        <v>1604538</v>
      </c>
    </row>
    <row r="8" spans="1:11" x14ac:dyDescent="0.3">
      <c r="A8" s="42"/>
      <c r="B8" s="151">
        <v>45237</v>
      </c>
      <c r="C8" s="146" t="s">
        <v>393</v>
      </c>
      <c r="D8" s="146" t="s">
        <v>69</v>
      </c>
      <c r="E8" s="146" t="s">
        <v>26</v>
      </c>
      <c r="F8" s="146" t="s">
        <v>198</v>
      </c>
      <c r="G8" s="146" t="s">
        <v>247</v>
      </c>
      <c r="H8" s="149">
        <v>353456</v>
      </c>
      <c r="I8" s="154" t="s">
        <v>241</v>
      </c>
      <c r="J8" s="149">
        <v>28276</v>
      </c>
      <c r="K8" s="149">
        <v>381732</v>
      </c>
    </row>
    <row r="9" spans="1:11" x14ac:dyDescent="0.3">
      <c r="A9" s="42"/>
      <c r="B9" s="151">
        <v>45239</v>
      </c>
      <c r="C9" s="146" t="s">
        <v>394</v>
      </c>
      <c r="D9" s="146" t="s">
        <v>69</v>
      </c>
      <c r="E9" s="146" t="s">
        <v>26</v>
      </c>
      <c r="F9" s="146" t="s">
        <v>198</v>
      </c>
      <c r="G9" s="146" t="s">
        <v>54</v>
      </c>
      <c r="H9" s="149">
        <v>877190</v>
      </c>
      <c r="I9" s="154" t="s">
        <v>241</v>
      </c>
      <c r="J9" s="149">
        <v>70175</v>
      </c>
      <c r="K9" s="149">
        <v>947365</v>
      </c>
    </row>
    <row r="10" spans="1:11" x14ac:dyDescent="0.3">
      <c r="A10" s="42"/>
      <c r="B10" s="151">
        <v>45244</v>
      </c>
      <c r="C10" s="146" t="s">
        <v>395</v>
      </c>
      <c r="D10" s="146" t="s">
        <v>69</v>
      </c>
      <c r="E10" s="146" t="s">
        <v>26</v>
      </c>
      <c r="F10" s="146" t="s">
        <v>198</v>
      </c>
      <c r="G10" s="146" t="s">
        <v>260</v>
      </c>
      <c r="H10" s="149">
        <v>577491</v>
      </c>
      <c r="I10" s="154" t="s">
        <v>241</v>
      </c>
      <c r="J10" s="149">
        <v>46199</v>
      </c>
      <c r="K10" s="149">
        <v>623690</v>
      </c>
    </row>
    <row r="11" spans="1:11" x14ac:dyDescent="0.3">
      <c r="A11" s="42"/>
      <c r="B11" s="151">
        <v>45245</v>
      </c>
      <c r="C11" s="146" t="s">
        <v>396</v>
      </c>
      <c r="D11" s="146" t="s">
        <v>69</v>
      </c>
      <c r="E11" s="146" t="s">
        <v>26</v>
      </c>
      <c r="F11" s="146" t="s">
        <v>198</v>
      </c>
      <c r="G11" s="146" t="s">
        <v>240</v>
      </c>
      <c r="H11" s="149">
        <v>546699</v>
      </c>
      <c r="I11" s="154" t="s">
        <v>241</v>
      </c>
      <c r="J11" s="149">
        <v>43736</v>
      </c>
      <c r="K11" s="149">
        <v>590435</v>
      </c>
    </row>
    <row r="12" spans="1:11" x14ac:dyDescent="0.3">
      <c r="A12" s="42"/>
      <c r="B12" s="151">
        <v>45246</v>
      </c>
      <c r="C12" s="146" t="s">
        <v>397</v>
      </c>
      <c r="D12" s="146" t="s">
        <v>69</v>
      </c>
      <c r="E12" s="146" t="s">
        <v>26</v>
      </c>
      <c r="F12" s="146" t="s">
        <v>198</v>
      </c>
      <c r="G12" s="146" t="s">
        <v>354</v>
      </c>
      <c r="H12" s="149">
        <v>745833</v>
      </c>
      <c r="I12" s="154" t="s">
        <v>241</v>
      </c>
      <c r="J12" s="149">
        <v>59667</v>
      </c>
      <c r="K12" s="149">
        <v>805500</v>
      </c>
    </row>
    <row r="13" spans="1:11" x14ac:dyDescent="0.3">
      <c r="A13" s="42"/>
      <c r="B13" s="151">
        <v>45251</v>
      </c>
      <c r="C13" s="146" t="s">
        <v>398</v>
      </c>
      <c r="D13" s="146" t="s">
        <v>69</v>
      </c>
      <c r="E13" s="146" t="s">
        <v>26</v>
      </c>
      <c r="F13" s="146" t="s">
        <v>198</v>
      </c>
      <c r="G13" s="146" t="s">
        <v>247</v>
      </c>
      <c r="H13" s="149">
        <v>556902</v>
      </c>
      <c r="I13" s="154" t="s">
        <v>241</v>
      </c>
      <c r="J13" s="149">
        <v>44552</v>
      </c>
      <c r="K13" s="149">
        <v>601454</v>
      </c>
    </row>
    <row r="14" spans="1:11" x14ac:dyDescent="0.3">
      <c r="A14" s="42"/>
      <c r="B14" s="151">
        <v>45252</v>
      </c>
      <c r="C14" s="146" t="s">
        <v>399</v>
      </c>
      <c r="D14" s="146" t="s">
        <v>69</v>
      </c>
      <c r="E14" s="146" t="s">
        <v>26</v>
      </c>
      <c r="F14" s="146" t="s">
        <v>198</v>
      </c>
      <c r="G14" s="146" t="s">
        <v>258</v>
      </c>
      <c r="H14" s="149">
        <v>1003660</v>
      </c>
      <c r="I14" s="154" t="s">
        <v>241</v>
      </c>
      <c r="J14" s="149">
        <v>80293</v>
      </c>
      <c r="K14" s="149">
        <v>1083953</v>
      </c>
    </row>
    <row r="15" spans="1:11" x14ac:dyDescent="0.3">
      <c r="A15" s="42"/>
      <c r="B15" s="151">
        <v>45253</v>
      </c>
      <c r="C15" s="146" t="s">
        <v>400</v>
      </c>
      <c r="D15" s="146" t="s">
        <v>69</v>
      </c>
      <c r="E15" s="146" t="s">
        <v>26</v>
      </c>
      <c r="F15" s="146" t="s">
        <v>198</v>
      </c>
      <c r="G15" s="146" t="s">
        <v>253</v>
      </c>
      <c r="H15" s="149">
        <v>212850</v>
      </c>
      <c r="I15" s="154" t="s">
        <v>241</v>
      </c>
      <c r="J15" s="149">
        <v>17028</v>
      </c>
      <c r="K15" s="149">
        <v>229878</v>
      </c>
    </row>
    <row r="16" spans="1:11" x14ac:dyDescent="0.3">
      <c r="A16" s="42"/>
      <c r="B16" s="151">
        <v>45257</v>
      </c>
      <c r="C16" s="146" t="s">
        <v>401</v>
      </c>
      <c r="D16" s="146" t="s">
        <v>69</v>
      </c>
      <c r="E16" s="146" t="s">
        <v>26</v>
      </c>
      <c r="F16" s="146" t="s">
        <v>198</v>
      </c>
      <c r="G16" s="146" t="s">
        <v>283</v>
      </c>
      <c r="H16" s="149">
        <v>367155</v>
      </c>
      <c r="I16" s="154" t="s">
        <v>241</v>
      </c>
      <c r="J16" s="149">
        <v>29372</v>
      </c>
      <c r="K16" s="149">
        <v>396527</v>
      </c>
    </row>
    <row r="17" spans="2:11" x14ac:dyDescent="0.3">
      <c r="B17" s="151">
        <v>45259</v>
      </c>
      <c r="C17" s="146" t="s">
        <v>402</v>
      </c>
      <c r="D17" s="146" t="s">
        <v>69</v>
      </c>
      <c r="E17" s="146" t="s">
        <v>26</v>
      </c>
      <c r="F17" s="146" t="s">
        <v>198</v>
      </c>
      <c r="G17" s="146" t="s">
        <v>54</v>
      </c>
      <c r="H17" s="149">
        <v>731171</v>
      </c>
      <c r="I17" s="154" t="s">
        <v>241</v>
      </c>
      <c r="J17" s="149">
        <v>58494</v>
      </c>
      <c r="K17" s="149">
        <v>789665</v>
      </c>
    </row>
    <row r="18" spans="2:11" x14ac:dyDescent="0.3">
      <c r="B18" s="151">
        <v>45260</v>
      </c>
      <c r="C18" s="146" t="s">
        <v>403</v>
      </c>
      <c r="D18" s="146" t="s">
        <v>69</v>
      </c>
      <c r="E18" s="146" t="s">
        <v>26</v>
      </c>
      <c r="F18" s="146" t="s">
        <v>198</v>
      </c>
      <c r="G18" s="146" t="s">
        <v>260</v>
      </c>
      <c r="H18" s="149">
        <v>553467</v>
      </c>
      <c r="I18" s="154" t="s">
        <v>241</v>
      </c>
      <c r="J18" s="149">
        <v>44277</v>
      </c>
      <c r="K18" s="149">
        <v>597744</v>
      </c>
    </row>
    <row r="19" spans="2:11" x14ac:dyDescent="0.3">
      <c r="B19" s="151">
        <v>45260</v>
      </c>
      <c r="C19" s="146" t="s">
        <v>404</v>
      </c>
      <c r="D19" s="146" t="s">
        <v>69</v>
      </c>
      <c r="E19" s="146" t="s">
        <v>26</v>
      </c>
      <c r="F19" s="146" t="s">
        <v>198</v>
      </c>
      <c r="G19" s="146" t="s">
        <v>243</v>
      </c>
      <c r="H19" s="149">
        <v>990729</v>
      </c>
      <c r="I19" s="154" t="s">
        <v>241</v>
      </c>
      <c r="J19" s="149">
        <v>79258</v>
      </c>
      <c r="K19" s="149">
        <v>1069987</v>
      </c>
    </row>
    <row r="20" spans="2:11" x14ac:dyDescent="0.3">
      <c r="B20" s="151">
        <v>45260</v>
      </c>
      <c r="C20" s="146" t="s">
        <v>405</v>
      </c>
      <c r="D20" s="146" t="s">
        <v>69</v>
      </c>
      <c r="E20" s="146" t="s">
        <v>26</v>
      </c>
      <c r="F20" s="146" t="s">
        <v>198</v>
      </c>
      <c r="G20" s="146" t="s">
        <v>253</v>
      </c>
      <c r="H20" s="149">
        <v>691467</v>
      </c>
      <c r="I20" s="154" t="s">
        <v>241</v>
      </c>
      <c r="J20" s="149">
        <v>55317</v>
      </c>
      <c r="K20" s="149">
        <v>746784</v>
      </c>
    </row>
    <row r="21" spans="2:11" x14ac:dyDescent="0.3">
      <c r="B21" s="151"/>
      <c r="C21" s="157"/>
      <c r="D21" s="157"/>
      <c r="E21" s="157"/>
      <c r="F21" s="157"/>
      <c r="G21" s="157" t="s">
        <v>10</v>
      </c>
      <c r="H21" s="149"/>
      <c r="I21" s="161"/>
      <c r="J21" s="149"/>
      <c r="K21" s="149">
        <v>0</v>
      </c>
    </row>
    <row r="22" spans="2:11" x14ac:dyDescent="0.3">
      <c r="G22" t="s">
        <v>386</v>
      </c>
      <c r="K22" s="149">
        <f>-SUM(K4:K20)*0.07</f>
        <v>-837022.06</v>
      </c>
    </row>
    <row r="23" spans="2:11" x14ac:dyDescent="0.3">
      <c r="G23" t="s">
        <v>387</v>
      </c>
      <c r="K23" s="149">
        <f>+SUM(K4:K22)</f>
        <v>11120435.939999999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D802D-FDC3-4A00-9880-3946A96FFC0F}">
  <dimension ref="A1:K23"/>
  <sheetViews>
    <sheetView workbookViewId="0">
      <selection activeCell="H22" sqref="H22"/>
    </sheetView>
  </sheetViews>
  <sheetFormatPr defaultRowHeight="15.05" x14ac:dyDescent="0.3"/>
  <cols>
    <col min="1" max="1" width="2.88671875" customWidth="1"/>
    <col min="7" max="7" width="27.33203125" customWidth="1"/>
    <col min="11" max="11" width="9.109375" bestFit="1" customWidth="1"/>
  </cols>
  <sheetData>
    <row r="1" spans="1:11" ht="17.55" x14ac:dyDescent="0.3">
      <c r="A1" s="168" t="s">
        <v>232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x14ac:dyDescent="0.3">
      <c r="A2" s="169" t="s">
        <v>368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31.95" x14ac:dyDescent="0.3">
      <c r="A3" s="42"/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5" t="s">
        <v>238</v>
      </c>
    </row>
    <row r="4" spans="1:11" x14ac:dyDescent="0.3">
      <c r="A4" s="42"/>
      <c r="B4" s="151">
        <v>45202</v>
      </c>
      <c r="C4" s="146" t="s">
        <v>369</v>
      </c>
      <c r="D4" s="146" t="s">
        <v>69</v>
      </c>
      <c r="E4" s="146" t="s">
        <v>26</v>
      </c>
      <c r="F4" s="146" t="s">
        <v>198</v>
      </c>
      <c r="G4" s="146" t="s">
        <v>253</v>
      </c>
      <c r="H4" s="149">
        <v>212850</v>
      </c>
      <c r="I4" s="154" t="s">
        <v>241</v>
      </c>
      <c r="J4" s="149">
        <v>17028</v>
      </c>
      <c r="K4" s="149">
        <v>229878</v>
      </c>
    </row>
    <row r="5" spans="1:11" x14ac:dyDescent="0.3">
      <c r="A5" s="42"/>
      <c r="B5" s="151">
        <v>45204</v>
      </c>
      <c r="C5" s="146" t="s">
        <v>370</v>
      </c>
      <c r="D5" s="146" t="s">
        <v>69</v>
      </c>
      <c r="E5" s="146" t="s">
        <v>26</v>
      </c>
      <c r="F5" s="146" t="s">
        <v>198</v>
      </c>
      <c r="G5" s="146" t="s">
        <v>54</v>
      </c>
      <c r="H5" s="149">
        <v>433143</v>
      </c>
      <c r="I5" s="154" t="s">
        <v>241</v>
      </c>
      <c r="J5" s="149">
        <v>34651</v>
      </c>
      <c r="K5" s="149">
        <v>467794</v>
      </c>
    </row>
    <row r="6" spans="1:11" x14ac:dyDescent="0.3">
      <c r="A6" s="42"/>
      <c r="B6" s="151">
        <v>45204</v>
      </c>
      <c r="C6" s="146" t="s">
        <v>371</v>
      </c>
      <c r="D6" s="146" t="s">
        <v>69</v>
      </c>
      <c r="E6" s="146" t="s">
        <v>26</v>
      </c>
      <c r="F6" s="146" t="s">
        <v>198</v>
      </c>
      <c r="G6" s="146" t="s">
        <v>260</v>
      </c>
      <c r="H6" s="149">
        <v>367155</v>
      </c>
      <c r="I6" s="154" t="s">
        <v>241</v>
      </c>
      <c r="J6" s="149">
        <v>29372</v>
      </c>
      <c r="K6" s="149">
        <v>396527</v>
      </c>
    </row>
    <row r="7" spans="1:11" x14ac:dyDescent="0.3">
      <c r="A7" s="42"/>
      <c r="B7" s="151">
        <v>45209</v>
      </c>
      <c r="C7" s="146" t="s">
        <v>372</v>
      </c>
      <c r="D7" s="146" t="s">
        <v>69</v>
      </c>
      <c r="E7" s="146" t="s">
        <v>26</v>
      </c>
      <c r="F7" s="146" t="s">
        <v>198</v>
      </c>
      <c r="G7" s="146" t="s">
        <v>253</v>
      </c>
      <c r="H7" s="149">
        <v>222750</v>
      </c>
      <c r="I7" s="154" t="s">
        <v>241</v>
      </c>
      <c r="J7" s="149">
        <v>17820</v>
      </c>
      <c r="K7" s="149">
        <v>240570</v>
      </c>
    </row>
    <row r="8" spans="1:11" x14ac:dyDescent="0.3">
      <c r="A8" s="42"/>
      <c r="B8" s="151">
        <v>45211</v>
      </c>
      <c r="C8" s="146" t="s">
        <v>373</v>
      </c>
      <c r="D8" s="146" t="s">
        <v>69</v>
      </c>
      <c r="E8" s="146" t="s">
        <v>26</v>
      </c>
      <c r="F8" s="146" t="s">
        <v>198</v>
      </c>
      <c r="G8" s="146" t="s">
        <v>52</v>
      </c>
      <c r="H8" s="149">
        <v>1133151</v>
      </c>
      <c r="I8" s="154" t="s">
        <v>241</v>
      </c>
      <c r="J8" s="149">
        <v>90652</v>
      </c>
      <c r="K8" s="149">
        <v>1223803</v>
      </c>
    </row>
    <row r="9" spans="1:11" x14ac:dyDescent="0.3">
      <c r="A9" s="42"/>
      <c r="B9" s="151">
        <v>45213</v>
      </c>
      <c r="C9" s="146" t="s">
        <v>374</v>
      </c>
      <c r="D9" s="146" t="s">
        <v>69</v>
      </c>
      <c r="E9" s="146" t="s">
        <v>26</v>
      </c>
      <c r="F9" s="146" t="s">
        <v>198</v>
      </c>
      <c r="G9" s="146" t="s">
        <v>258</v>
      </c>
      <c r="H9" s="149">
        <v>2368101</v>
      </c>
      <c r="I9" s="154" t="s">
        <v>241</v>
      </c>
      <c r="J9" s="149">
        <v>189448</v>
      </c>
      <c r="K9" s="149">
        <v>2557549</v>
      </c>
    </row>
    <row r="10" spans="1:11" x14ac:dyDescent="0.3">
      <c r="A10" s="42"/>
      <c r="B10" s="151">
        <v>45215</v>
      </c>
      <c r="C10" s="146" t="s">
        <v>375</v>
      </c>
      <c r="D10" s="146" t="s">
        <v>69</v>
      </c>
      <c r="E10" s="146" t="s">
        <v>26</v>
      </c>
      <c r="F10" s="146" t="s">
        <v>198</v>
      </c>
      <c r="G10" s="146" t="s">
        <v>54</v>
      </c>
      <c r="H10" s="149">
        <v>212850</v>
      </c>
      <c r="I10" s="154" t="s">
        <v>241</v>
      </c>
      <c r="J10" s="149">
        <v>17028</v>
      </c>
      <c r="K10" s="149">
        <v>229878</v>
      </c>
    </row>
    <row r="11" spans="1:11" x14ac:dyDescent="0.3">
      <c r="A11" s="42"/>
      <c r="B11" s="151">
        <v>45216</v>
      </c>
      <c r="C11" s="146" t="s">
        <v>376</v>
      </c>
      <c r="D11" s="146" t="s">
        <v>69</v>
      </c>
      <c r="E11" s="146" t="s">
        <v>26</v>
      </c>
      <c r="F11" s="146" t="s">
        <v>198</v>
      </c>
      <c r="G11" s="146" t="s">
        <v>247</v>
      </c>
      <c r="H11" s="149">
        <v>506482</v>
      </c>
      <c r="I11" s="154" t="s">
        <v>241</v>
      </c>
      <c r="J11" s="149">
        <v>40519</v>
      </c>
      <c r="K11" s="149">
        <v>547001</v>
      </c>
    </row>
    <row r="12" spans="1:11" x14ac:dyDescent="0.3">
      <c r="A12" s="42"/>
      <c r="B12" s="151">
        <v>45216</v>
      </c>
      <c r="C12" s="146" t="s">
        <v>377</v>
      </c>
      <c r="D12" s="146" t="s">
        <v>69</v>
      </c>
      <c r="E12" s="146" t="s">
        <v>26</v>
      </c>
      <c r="F12" s="146" t="s">
        <v>198</v>
      </c>
      <c r="G12" s="146" t="s">
        <v>243</v>
      </c>
      <c r="H12" s="149">
        <v>1221039</v>
      </c>
      <c r="I12" s="154" t="s">
        <v>241</v>
      </c>
      <c r="J12" s="149">
        <v>97683</v>
      </c>
      <c r="K12" s="149">
        <v>1318722</v>
      </c>
    </row>
    <row r="13" spans="1:11" x14ac:dyDescent="0.3">
      <c r="A13" s="42"/>
      <c r="B13" s="151">
        <v>45218</v>
      </c>
      <c r="C13" s="146" t="s">
        <v>378</v>
      </c>
      <c r="D13" s="146" t="s">
        <v>69</v>
      </c>
      <c r="E13" s="146" t="s">
        <v>26</v>
      </c>
      <c r="F13" s="146" t="s">
        <v>198</v>
      </c>
      <c r="G13" s="146" t="s">
        <v>260</v>
      </c>
      <c r="H13" s="149">
        <v>333174</v>
      </c>
      <c r="I13" s="154" t="s">
        <v>241</v>
      </c>
      <c r="J13" s="149">
        <v>26654</v>
      </c>
      <c r="K13" s="149">
        <v>359828</v>
      </c>
    </row>
    <row r="14" spans="1:11" x14ac:dyDescent="0.3">
      <c r="A14" s="42"/>
      <c r="B14" s="151">
        <v>45218</v>
      </c>
      <c r="C14" s="146" t="s">
        <v>379</v>
      </c>
      <c r="D14" s="146" t="s">
        <v>69</v>
      </c>
      <c r="E14" s="146" t="s">
        <v>26</v>
      </c>
      <c r="F14" s="146" t="s">
        <v>198</v>
      </c>
      <c r="G14" s="146" t="s">
        <v>354</v>
      </c>
      <c r="H14" s="149">
        <v>612801</v>
      </c>
      <c r="I14" s="154" t="s">
        <v>241</v>
      </c>
      <c r="J14" s="149">
        <v>49024</v>
      </c>
      <c r="K14" s="149">
        <v>661825</v>
      </c>
    </row>
    <row r="15" spans="1:11" x14ac:dyDescent="0.3">
      <c r="A15" s="42"/>
      <c r="B15" s="151">
        <v>45219</v>
      </c>
      <c r="C15" s="146" t="s">
        <v>380</v>
      </c>
      <c r="D15" s="146" t="s">
        <v>69</v>
      </c>
      <c r="E15" s="146" t="s">
        <v>26</v>
      </c>
      <c r="F15" s="146" t="s">
        <v>198</v>
      </c>
      <c r="G15" s="146" t="s">
        <v>240</v>
      </c>
      <c r="H15" s="149">
        <v>791259</v>
      </c>
      <c r="I15" s="154" t="s">
        <v>241</v>
      </c>
      <c r="J15" s="149">
        <v>63301</v>
      </c>
      <c r="K15" s="149">
        <v>854560</v>
      </c>
    </row>
    <row r="16" spans="1:11" x14ac:dyDescent="0.3">
      <c r="B16" s="151">
        <v>45222</v>
      </c>
      <c r="C16" s="146" t="s">
        <v>381</v>
      </c>
      <c r="D16" s="146" t="s">
        <v>69</v>
      </c>
      <c r="E16" s="146" t="s">
        <v>26</v>
      </c>
      <c r="F16" s="146" t="s">
        <v>198</v>
      </c>
      <c r="G16" s="146" t="s">
        <v>54</v>
      </c>
      <c r="H16" s="149">
        <v>367974</v>
      </c>
      <c r="I16" s="154" t="s">
        <v>241</v>
      </c>
      <c r="J16" s="149">
        <v>29438</v>
      </c>
      <c r="K16" s="149">
        <v>397412</v>
      </c>
    </row>
    <row r="17" spans="2:11" x14ac:dyDescent="0.3">
      <c r="B17" s="151">
        <v>45222</v>
      </c>
      <c r="C17" s="146" t="s">
        <v>382</v>
      </c>
      <c r="D17" s="146" t="s">
        <v>69</v>
      </c>
      <c r="E17" s="146" t="s">
        <v>26</v>
      </c>
      <c r="F17" s="146" t="s">
        <v>198</v>
      </c>
      <c r="G17" s="146" t="s">
        <v>54</v>
      </c>
      <c r="H17" s="149">
        <v>499959</v>
      </c>
      <c r="I17" s="154" t="s">
        <v>241</v>
      </c>
      <c r="J17" s="149">
        <v>39997</v>
      </c>
      <c r="K17" s="149">
        <v>539956</v>
      </c>
    </row>
    <row r="18" spans="2:11" x14ac:dyDescent="0.3">
      <c r="B18" s="151">
        <v>45229</v>
      </c>
      <c r="C18" s="146" t="s">
        <v>383</v>
      </c>
      <c r="D18" s="146" t="s">
        <v>69</v>
      </c>
      <c r="E18" s="146" t="s">
        <v>26</v>
      </c>
      <c r="F18" s="146" t="s">
        <v>198</v>
      </c>
      <c r="G18" s="146" t="s">
        <v>285</v>
      </c>
      <c r="H18" s="149">
        <v>358293</v>
      </c>
      <c r="I18" s="154" t="s">
        <v>241</v>
      </c>
      <c r="J18" s="149">
        <v>28663</v>
      </c>
      <c r="K18" s="149">
        <v>386956</v>
      </c>
    </row>
    <row r="19" spans="2:11" x14ac:dyDescent="0.3">
      <c r="B19" s="151">
        <v>45230</v>
      </c>
      <c r="C19" s="146" t="s">
        <v>384</v>
      </c>
      <c r="D19" s="146" t="s">
        <v>69</v>
      </c>
      <c r="E19" s="146" t="s">
        <v>26</v>
      </c>
      <c r="F19" s="146" t="s">
        <v>198</v>
      </c>
      <c r="G19" s="146" t="s">
        <v>283</v>
      </c>
      <c r="H19" s="149">
        <v>618070</v>
      </c>
      <c r="I19" s="154" t="s">
        <v>241</v>
      </c>
      <c r="J19" s="149">
        <v>49446</v>
      </c>
      <c r="K19" s="149">
        <v>667516</v>
      </c>
    </row>
    <row r="20" spans="2:11" x14ac:dyDescent="0.3">
      <c r="B20" s="151">
        <v>45230</v>
      </c>
      <c r="C20" s="146" t="s">
        <v>385</v>
      </c>
      <c r="D20" s="146" t="s">
        <v>69</v>
      </c>
      <c r="E20" s="146" t="s">
        <v>26</v>
      </c>
      <c r="F20" s="146" t="s">
        <v>198</v>
      </c>
      <c r="G20" s="146" t="s">
        <v>54</v>
      </c>
      <c r="H20" s="149">
        <v>509216</v>
      </c>
      <c r="I20" s="154" t="s">
        <v>241</v>
      </c>
      <c r="J20" s="149">
        <v>40737</v>
      </c>
      <c r="K20" s="149">
        <v>549953</v>
      </c>
    </row>
    <row r="21" spans="2:11" x14ac:dyDescent="0.3">
      <c r="B21" s="42"/>
      <c r="C21" s="42"/>
      <c r="D21" s="42"/>
      <c r="E21" s="42"/>
      <c r="F21" s="42"/>
      <c r="G21" s="159" t="s">
        <v>10</v>
      </c>
      <c r="H21" s="149">
        <v>-1256257</v>
      </c>
      <c r="I21" s="149" t="s">
        <v>241</v>
      </c>
      <c r="J21" s="149">
        <f>+H21*0.08</f>
        <v>-100500.56</v>
      </c>
      <c r="K21" s="149">
        <f>+J21+H21</f>
        <v>-1356757.56</v>
      </c>
    </row>
    <row r="22" spans="2:11" x14ac:dyDescent="0.3">
      <c r="G22" s="160" t="s">
        <v>386</v>
      </c>
      <c r="H22" s="149">
        <f>+SUM(H4:H21)*0.07</f>
        <v>665840.70000000007</v>
      </c>
      <c r="I22" s="149" t="s">
        <v>241</v>
      </c>
      <c r="J22" s="149">
        <f>+H22*0.08</f>
        <v>53267.256000000008</v>
      </c>
      <c r="K22" s="149">
        <f>J22+H22</f>
        <v>719107.95600000012</v>
      </c>
    </row>
    <row r="23" spans="2:11" x14ac:dyDescent="0.3">
      <c r="G23" s="159" t="s">
        <v>387</v>
      </c>
      <c r="K23" s="149">
        <f>+SUM(K4:K22)</f>
        <v>10992078.396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1C7F-90A2-4395-8A6E-ED68D3666477}">
  <sheetPr filterMode="1"/>
  <dimension ref="A1:O98"/>
  <sheetViews>
    <sheetView topLeftCell="D23" workbookViewId="0">
      <selection activeCell="M12" sqref="M12:M55"/>
    </sheetView>
  </sheetViews>
  <sheetFormatPr defaultColWidth="9.109375" defaultRowHeight="15.05" x14ac:dyDescent="0.3"/>
  <cols>
    <col min="1" max="1" width="3.5546875" customWidth="1"/>
    <col min="2" max="2" width="13.5546875" style="75" customWidth="1"/>
    <col min="3" max="5" width="15" customWidth="1"/>
    <col min="6" max="6" width="54.44140625" customWidth="1"/>
    <col min="7" max="7" width="20" customWidth="1"/>
    <col min="8" max="8" width="49.33203125" customWidth="1"/>
    <col min="9" max="12" width="17.109375" style="38" customWidth="1"/>
    <col min="13" max="13" width="17.5546875" style="38" customWidth="1"/>
    <col min="14" max="14" width="13.109375" style="128" customWidth="1"/>
  </cols>
  <sheetData>
    <row r="1" spans="1:15" ht="16.899999999999999" x14ac:dyDescent="0.3">
      <c r="B1" s="170" t="s">
        <v>270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5" x14ac:dyDescent="0.3">
      <c r="B2" s="171" t="s">
        <v>273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5" ht="33.85" customHeight="1" x14ac:dyDescent="0.3">
      <c r="B3" s="76" t="s">
        <v>15</v>
      </c>
      <c r="C3" s="77" t="s">
        <v>16</v>
      </c>
      <c r="D3" s="77"/>
      <c r="E3" s="77" t="s">
        <v>17</v>
      </c>
      <c r="F3" s="77" t="s">
        <v>18</v>
      </c>
      <c r="G3" s="77" t="s">
        <v>19</v>
      </c>
      <c r="H3" s="77" t="s">
        <v>20</v>
      </c>
      <c r="I3" s="78" t="s">
        <v>21</v>
      </c>
      <c r="J3" s="78" t="s">
        <v>22</v>
      </c>
      <c r="K3" s="78"/>
      <c r="L3" s="78" t="s">
        <v>23</v>
      </c>
      <c r="M3" s="78" t="s">
        <v>24</v>
      </c>
      <c r="N3" s="128" t="s">
        <v>294</v>
      </c>
    </row>
    <row r="4" spans="1:15" s="61" customFormat="1" ht="18" hidden="1" customHeight="1" x14ac:dyDescent="0.3">
      <c r="A4" s="61">
        <v>0</v>
      </c>
      <c r="B4" s="79"/>
      <c r="C4" s="80"/>
      <c r="D4" s="80"/>
      <c r="E4" s="80"/>
      <c r="F4" s="81" t="s">
        <v>271</v>
      </c>
      <c r="G4" s="82"/>
      <c r="H4" s="82"/>
      <c r="I4" s="83"/>
      <c r="J4" s="83"/>
      <c r="K4" s="83"/>
      <c r="L4" s="83"/>
      <c r="M4" s="84">
        <v>53242946.60902065</v>
      </c>
      <c r="N4" s="129"/>
    </row>
    <row r="5" spans="1:15" ht="18" hidden="1" customHeight="1" x14ac:dyDescent="0.3">
      <c r="A5">
        <f t="shared" ref="A5:A36" si="0">+MONTH(B5)</f>
        <v>1</v>
      </c>
      <c r="B5" s="85" t="s">
        <v>67</v>
      </c>
      <c r="C5" s="86" t="s">
        <v>68</v>
      </c>
      <c r="D5" s="86">
        <f>+C5*1</f>
        <v>132</v>
      </c>
      <c r="E5" s="86" t="s">
        <v>69</v>
      </c>
      <c r="F5" s="87" t="s">
        <v>26</v>
      </c>
      <c r="G5" s="88"/>
      <c r="H5" s="87" t="s">
        <v>37</v>
      </c>
      <c r="I5" s="89">
        <v>1105388</v>
      </c>
      <c r="J5" s="89">
        <v>0</v>
      </c>
      <c r="K5" s="89">
        <f>+I5-J5</f>
        <v>1105388</v>
      </c>
      <c r="L5" s="89">
        <v>110539</v>
      </c>
      <c r="M5" s="89">
        <v>1215927</v>
      </c>
      <c r="N5" s="128" t="e">
        <f>+VLOOKUP(D5,'CTTT7 '!C$2:F$41,4,0)</f>
        <v>#N/A</v>
      </c>
      <c r="O5" s="130" t="e">
        <f>+N5-M5</f>
        <v>#N/A</v>
      </c>
    </row>
    <row r="6" spans="1:15" ht="18" hidden="1" customHeight="1" x14ac:dyDescent="0.3">
      <c r="A6">
        <f t="shared" si="0"/>
        <v>1</v>
      </c>
      <c r="B6" s="85" t="s">
        <v>70</v>
      </c>
      <c r="C6" s="86" t="s">
        <v>71</v>
      </c>
      <c r="D6" s="86">
        <f t="shared" ref="D6:D69" si="1">+C6*1</f>
        <v>768</v>
      </c>
      <c r="E6" s="86" t="s">
        <v>69</v>
      </c>
      <c r="F6" s="87" t="s">
        <v>26</v>
      </c>
      <c r="G6" s="88"/>
      <c r="H6" s="87" t="s">
        <v>72</v>
      </c>
      <c r="I6" s="89">
        <v>1135637</v>
      </c>
      <c r="J6" s="89">
        <v>0</v>
      </c>
      <c r="K6" s="89">
        <f t="shared" ref="K6:K69" si="2">+I6-J6</f>
        <v>1135637</v>
      </c>
      <c r="L6" s="89">
        <v>113564</v>
      </c>
      <c r="M6" s="89">
        <v>1249201</v>
      </c>
      <c r="N6" s="128" t="e">
        <f>+VLOOKUP(D6,'CTTT7 '!C$2:F$41,4,0)</f>
        <v>#N/A</v>
      </c>
      <c r="O6" s="130" t="e">
        <f t="shared" ref="O6:O69" si="3">+N6-M6</f>
        <v>#N/A</v>
      </c>
    </row>
    <row r="7" spans="1:15" ht="18" hidden="1" customHeight="1" x14ac:dyDescent="0.3">
      <c r="A7">
        <f t="shared" si="0"/>
        <v>1</v>
      </c>
      <c r="B7" s="85" t="s">
        <v>73</v>
      </c>
      <c r="C7" s="86" t="s">
        <v>74</v>
      </c>
      <c r="D7" s="86">
        <f t="shared" si="1"/>
        <v>925</v>
      </c>
      <c r="E7" s="86" t="s">
        <v>69</v>
      </c>
      <c r="F7" s="87" t="s">
        <v>26</v>
      </c>
      <c r="G7" s="88"/>
      <c r="H7" s="87" t="s">
        <v>37</v>
      </c>
      <c r="I7" s="89">
        <v>811387</v>
      </c>
      <c r="J7" s="89">
        <v>0</v>
      </c>
      <c r="K7" s="89">
        <f t="shared" si="2"/>
        <v>811387</v>
      </c>
      <c r="L7" s="89">
        <v>81139</v>
      </c>
      <c r="M7" s="89">
        <v>892526</v>
      </c>
      <c r="N7" s="128" t="e">
        <f>+VLOOKUP(D7,'CTTT7 '!C$2:F$41,4,0)</f>
        <v>#N/A</v>
      </c>
      <c r="O7" s="130" t="e">
        <f t="shared" si="3"/>
        <v>#N/A</v>
      </c>
    </row>
    <row r="8" spans="1:15" ht="18" hidden="1" customHeight="1" x14ac:dyDescent="0.3">
      <c r="A8">
        <f t="shared" si="0"/>
        <v>1</v>
      </c>
      <c r="B8" s="85" t="s">
        <v>75</v>
      </c>
      <c r="C8" s="86" t="s">
        <v>76</v>
      </c>
      <c r="D8" s="86">
        <f t="shared" si="1"/>
        <v>1057</v>
      </c>
      <c r="E8" s="86" t="s">
        <v>69</v>
      </c>
      <c r="F8" s="87" t="s">
        <v>26</v>
      </c>
      <c r="G8" s="88"/>
      <c r="H8" s="87" t="s">
        <v>48</v>
      </c>
      <c r="I8" s="89">
        <v>775583</v>
      </c>
      <c r="J8" s="89">
        <v>0</v>
      </c>
      <c r="K8" s="89">
        <f t="shared" si="2"/>
        <v>775583</v>
      </c>
      <c r="L8" s="89">
        <v>77558</v>
      </c>
      <c r="M8" s="89">
        <v>853141</v>
      </c>
      <c r="N8" s="128" t="e">
        <f>+VLOOKUP(D8,'CTTT7 '!C$2:F$41,4,0)</f>
        <v>#N/A</v>
      </c>
      <c r="O8" s="130" t="e">
        <f t="shared" si="3"/>
        <v>#N/A</v>
      </c>
    </row>
    <row r="9" spans="1:15" ht="18" hidden="1" customHeight="1" x14ac:dyDescent="0.3">
      <c r="A9">
        <f t="shared" si="0"/>
        <v>1</v>
      </c>
      <c r="B9" s="85" t="s">
        <v>77</v>
      </c>
      <c r="C9" s="86" t="s">
        <v>78</v>
      </c>
      <c r="D9" s="86">
        <f t="shared" si="1"/>
        <v>1825</v>
      </c>
      <c r="E9" s="86" t="s">
        <v>69</v>
      </c>
      <c r="F9" s="87" t="s">
        <v>26</v>
      </c>
      <c r="G9" s="88"/>
      <c r="H9" s="87" t="s">
        <v>38</v>
      </c>
      <c r="I9" s="89">
        <v>333570</v>
      </c>
      <c r="J9" s="89">
        <v>0</v>
      </c>
      <c r="K9" s="89">
        <f t="shared" si="2"/>
        <v>333570</v>
      </c>
      <c r="L9" s="89">
        <v>33357</v>
      </c>
      <c r="M9" s="89">
        <v>366927</v>
      </c>
      <c r="N9" s="128" t="e">
        <f>+VLOOKUP(D9,'CTTT7 '!C$2:F$41,4,0)</f>
        <v>#N/A</v>
      </c>
      <c r="O9" s="130" t="e">
        <f t="shared" si="3"/>
        <v>#N/A</v>
      </c>
    </row>
    <row r="10" spans="1:15" ht="18" hidden="1" customHeight="1" x14ac:dyDescent="0.3">
      <c r="A10">
        <f t="shared" si="0"/>
        <v>1</v>
      </c>
      <c r="B10" s="85" t="s">
        <v>77</v>
      </c>
      <c r="C10" s="86" t="s">
        <v>79</v>
      </c>
      <c r="D10" s="86">
        <f t="shared" si="1"/>
        <v>1828</v>
      </c>
      <c r="E10" s="86" t="s">
        <v>69</v>
      </c>
      <c r="F10" s="87" t="s">
        <v>26</v>
      </c>
      <c r="G10" s="88"/>
      <c r="H10" s="87" t="s">
        <v>80</v>
      </c>
      <c r="I10" s="89">
        <v>1063265</v>
      </c>
      <c r="J10" s="89">
        <v>0</v>
      </c>
      <c r="K10" s="89">
        <f t="shared" si="2"/>
        <v>1063265</v>
      </c>
      <c r="L10" s="89">
        <v>106327</v>
      </c>
      <c r="M10" s="89">
        <v>1169592</v>
      </c>
      <c r="N10" s="128" t="e">
        <f>+VLOOKUP(D10,'CTTT7 '!C$2:F$41,4,0)</f>
        <v>#N/A</v>
      </c>
      <c r="O10" s="130" t="e">
        <f t="shared" si="3"/>
        <v>#N/A</v>
      </c>
    </row>
    <row r="11" spans="1:15" ht="18" hidden="1" customHeight="1" x14ac:dyDescent="0.3">
      <c r="A11">
        <f t="shared" si="0"/>
        <v>2</v>
      </c>
      <c r="B11" s="90">
        <v>44958</v>
      </c>
      <c r="C11" s="88"/>
      <c r="D11" s="86">
        <f t="shared" si="1"/>
        <v>0</v>
      </c>
      <c r="E11" s="88"/>
      <c r="F11" s="87"/>
      <c r="G11" s="88"/>
      <c r="H11" s="91" t="s">
        <v>192</v>
      </c>
      <c r="I11" s="92">
        <v>-150549</v>
      </c>
      <c r="J11" s="89">
        <v>0</v>
      </c>
      <c r="K11" s="89">
        <f t="shared" si="2"/>
        <v>-150549</v>
      </c>
      <c r="L11" s="92">
        <v>-15055</v>
      </c>
      <c r="M11" s="92">
        <v>-165604</v>
      </c>
      <c r="N11" s="128" t="e">
        <f>+VLOOKUP(D11,'CTTT7 '!C$2:F$41,4,0)</f>
        <v>#N/A</v>
      </c>
      <c r="O11" s="130" t="e">
        <f t="shared" si="3"/>
        <v>#N/A</v>
      </c>
    </row>
    <row r="12" spans="1:15" ht="18" customHeight="1" x14ac:dyDescent="0.3">
      <c r="A12">
        <f t="shared" si="0"/>
        <v>2</v>
      </c>
      <c r="B12" s="85" t="s">
        <v>81</v>
      </c>
      <c r="C12" s="86" t="s">
        <v>82</v>
      </c>
      <c r="D12" s="86">
        <f t="shared" si="1"/>
        <v>3559</v>
      </c>
      <c r="E12" s="86" t="s">
        <v>69</v>
      </c>
      <c r="F12" s="87" t="s">
        <v>26</v>
      </c>
      <c r="G12" s="88"/>
      <c r="H12" s="87" t="s">
        <v>37</v>
      </c>
      <c r="I12" s="89">
        <v>574135</v>
      </c>
      <c r="J12" s="89">
        <v>0</v>
      </c>
      <c r="K12" s="89">
        <f t="shared" si="2"/>
        <v>574135</v>
      </c>
      <c r="L12" s="89">
        <v>57414</v>
      </c>
      <c r="M12" s="89">
        <v>631549</v>
      </c>
      <c r="N12" s="128">
        <f>+VLOOKUP(D12,'CTTT7 '!C$2:F$41,4,0)</f>
        <v>631548.5</v>
      </c>
      <c r="O12" s="130">
        <f t="shared" si="3"/>
        <v>-0.5</v>
      </c>
    </row>
    <row r="13" spans="1:15" ht="18" customHeight="1" x14ac:dyDescent="0.3">
      <c r="A13">
        <f t="shared" si="0"/>
        <v>2</v>
      </c>
      <c r="B13" s="85" t="s">
        <v>83</v>
      </c>
      <c r="C13" s="86" t="s">
        <v>84</v>
      </c>
      <c r="D13" s="86">
        <f t="shared" si="1"/>
        <v>3789</v>
      </c>
      <c r="E13" s="86" t="s">
        <v>69</v>
      </c>
      <c r="F13" s="87" t="s">
        <v>26</v>
      </c>
      <c r="G13" s="88"/>
      <c r="H13" s="87" t="s">
        <v>39</v>
      </c>
      <c r="I13" s="89">
        <v>1132781</v>
      </c>
      <c r="J13" s="89">
        <v>0</v>
      </c>
      <c r="K13" s="89">
        <f t="shared" si="2"/>
        <v>1132781</v>
      </c>
      <c r="L13" s="89">
        <v>113278</v>
      </c>
      <c r="M13" s="89">
        <v>1246059</v>
      </c>
      <c r="N13" s="128">
        <f>+VLOOKUP(D13,'CTTT7 '!C$2:F$41,4,0)</f>
        <v>1246059.1000000001</v>
      </c>
      <c r="O13" s="130">
        <f t="shared" si="3"/>
        <v>0.10000000009313226</v>
      </c>
    </row>
    <row r="14" spans="1:15" ht="18" customHeight="1" x14ac:dyDescent="0.3">
      <c r="A14">
        <f t="shared" si="0"/>
        <v>2</v>
      </c>
      <c r="B14" s="85" t="s">
        <v>83</v>
      </c>
      <c r="C14" s="86" t="s">
        <v>85</v>
      </c>
      <c r="D14" s="86">
        <f t="shared" si="1"/>
        <v>3791</v>
      </c>
      <c r="E14" s="86" t="s">
        <v>69</v>
      </c>
      <c r="F14" s="87" t="s">
        <v>26</v>
      </c>
      <c r="G14" s="88"/>
      <c r="H14" s="87" t="s">
        <v>49</v>
      </c>
      <c r="I14" s="89">
        <v>1104854</v>
      </c>
      <c r="J14" s="89">
        <v>0</v>
      </c>
      <c r="K14" s="89">
        <f t="shared" si="2"/>
        <v>1104854</v>
      </c>
      <c r="L14" s="89">
        <v>110485</v>
      </c>
      <c r="M14" s="89">
        <v>1215339</v>
      </c>
      <c r="N14" s="128">
        <f>+VLOOKUP(D14,'CTTT7 '!C$2:F$41,4,0)</f>
        <v>1215339.3999999999</v>
      </c>
      <c r="O14" s="130">
        <f t="shared" si="3"/>
        <v>0.39999999990686774</v>
      </c>
    </row>
    <row r="15" spans="1:15" ht="18" customHeight="1" x14ac:dyDescent="0.3">
      <c r="A15">
        <f t="shared" si="0"/>
        <v>2</v>
      </c>
      <c r="B15" s="85" t="s">
        <v>86</v>
      </c>
      <c r="C15" s="86" t="s">
        <v>87</v>
      </c>
      <c r="D15" s="86">
        <f t="shared" si="1"/>
        <v>4011</v>
      </c>
      <c r="E15" s="86" t="s">
        <v>69</v>
      </c>
      <c r="F15" s="87" t="s">
        <v>26</v>
      </c>
      <c r="G15" s="88"/>
      <c r="H15" s="87" t="s">
        <v>37</v>
      </c>
      <c r="I15" s="89">
        <v>725448</v>
      </c>
      <c r="J15" s="89">
        <v>0</v>
      </c>
      <c r="K15" s="89">
        <f t="shared" si="2"/>
        <v>725448</v>
      </c>
      <c r="L15" s="89">
        <v>72545</v>
      </c>
      <c r="M15" s="89">
        <v>797993</v>
      </c>
      <c r="N15" s="128">
        <f>+VLOOKUP(D15,'CTTT7 '!C$2:F$41,4,0)</f>
        <v>797992.8</v>
      </c>
      <c r="O15" s="130">
        <f t="shared" si="3"/>
        <v>-0.19999999995343387</v>
      </c>
    </row>
    <row r="16" spans="1:15" ht="18" customHeight="1" x14ac:dyDescent="0.3">
      <c r="A16">
        <f t="shared" si="0"/>
        <v>2</v>
      </c>
      <c r="B16" s="85" t="s">
        <v>88</v>
      </c>
      <c r="C16" s="86" t="s">
        <v>89</v>
      </c>
      <c r="D16" s="86">
        <f t="shared" si="1"/>
        <v>5482</v>
      </c>
      <c r="E16" s="86" t="s">
        <v>69</v>
      </c>
      <c r="F16" s="87" t="s">
        <v>26</v>
      </c>
      <c r="G16" s="88"/>
      <c r="H16" s="87" t="s">
        <v>38</v>
      </c>
      <c r="I16" s="89">
        <v>1089362</v>
      </c>
      <c r="J16" s="89">
        <v>0</v>
      </c>
      <c r="K16" s="89">
        <f t="shared" si="2"/>
        <v>1089362</v>
      </c>
      <c r="L16" s="89">
        <v>108936</v>
      </c>
      <c r="M16" s="89">
        <v>1198298</v>
      </c>
      <c r="N16" s="128">
        <f>+VLOOKUP(D16,'CTTT7 '!C$2:F$41,4,0)</f>
        <v>1198298.2</v>
      </c>
      <c r="O16" s="130">
        <f t="shared" si="3"/>
        <v>0.19999999995343387</v>
      </c>
    </row>
    <row r="17" spans="1:15" ht="18" customHeight="1" x14ac:dyDescent="0.3">
      <c r="A17">
        <f t="shared" si="0"/>
        <v>2</v>
      </c>
      <c r="B17" s="85" t="s">
        <v>90</v>
      </c>
      <c r="C17" s="86" t="s">
        <v>91</v>
      </c>
      <c r="D17" s="86">
        <f t="shared" si="1"/>
        <v>6380</v>
      </c>
      <c r="E17" s="86" t="s">
        <v>69</v>
      </c>
      <c r="F17" s="87" t="s">
        <v>26</v>
      </c>
      <c r="G17" s="88" t="s">
        <v>92</v>
      </c>
      <c r="H17" s="87" t="s">
        <v>93</v>
      </c>
      <c r="I17" s="89">
        <v>1495484</v>
      </c>
      <c r="J17" s="89">
        <v>74774</v>
      </c>
      <c r="K17" s="89">
        <f t="shared" si="2"/>
        <v>1420710</v>
      </c>
      <c r="L17" s="89">
        <v>142071</v>
      </c>
      <c r="M17" s="89">
        <v>1562781</v>
      </c>
      <c r="N17" s="128">
        <f>+VLOOKUP(D17,'CTTT7 '!C$2:F$41,4,0)</f>
        <v>1562781</v>
      </c>
      <c r="O17" s="130">
        <f t="shared" si="3"/>
        <v>0</v>
      </c>
    </row>
    <row r="18" spans="1:15" ht="18" customHeight="1" x14ac:dyDescent="0.3">
      <c r="A18">
        <f t="shared" si="0"/>
        <v>2</v>
      </c>
      <c r="B18" s="85" t="s">
        <v>94</v>
      </c>
      <c r="C18" s="86" t="s">
        <v>95</v>
      </c>
      <c r="D18" s="86">
        <f t="shared" si="1"/>
        <v>6761</v>
      </c>
      <c r="E18" s="86" t="s">
        <v>69</v>
      </c>
      <c r="F18" s="87" t="s">
        <v>26</v>
      </c>
      <c r="G18" s="88"/>
      <c r="H18" s="87" t="s">
        <v>48</v>
      </c>
      <c r="I18" s="89">
        <v>2489650</v>
      </c>
      <c r="J18" s="89">
        <v>0</v>
      </c>
      <c r="K18" s="89">
        <f t="shared" si="2"/>
        <v>2489650</v>
      </c>
      <c r="L18" s="89">
        <v>248965</v>
      </c>
      <c r="M18" s="89">
        <v>2738615</v>
      </c>
      <c r="N18" s="128">
        <f>+VLOOKUP(D18,'CTTT7 '!C$2:F$41,4,0)</f>
        <v>2738615</v>
      </c>
      <c r="O18" s="130">
        <f t="shared" si="3"/>
        <v>0</v>
      </c>
    </row>
    <row r="19" spans="1:15" ht="18" customHeight="1" x14ac:dyDescent="0.3">
      <c r="A19">
        <f t="shared" si="0"/>
        <v>2</v>
      </c>
      <c r="B19" s="85" t="s">
        <v>96</v>
      </c>
      <c r="C19" s="86" t="s">
        <v>97</v>
      </c>
      <c r="D19" s="86">
        <f t="shared" si="1"/>
        <v>6832</v>
      </c>
      <c r="E19" s="86" t="s">
        <v>69</v>
      </c>
      <c r="F19" s="87" t="s">
        <v>26</v>
      </c>
      <c r="G19" s="88"/>
      <c r="H19" s="87" t="s">
        <v>47</v>
      </c>
      <c r="I19" s="89">
        <v>955057</v>
      </c>
      <c r="J19" s="89">
        <v>0</v>
      </c>
      <c r="K19" s="89">
        <f t="shared" si="2"/>
        <v>955057</v>
      </c>
      <c r="L19" s="89">
        <v>95506</v>
      </c>
      <c r="M19" s="89">
        <v>1050563</v>
      </c>
      <c r="N19" s="128">
        <f>+VLOOKUP(D19,'CTTT7 '!C$2:F$41,4,0)</f>
        <v>1050562.7</v>
      </c>
      <c r="O19" s="130">
        <f t="shared" si="3"/>
        <v>-0.30000000004656613</v>
      </c>
    </row>
    <row r="20" spans="1:15" ht="18" customHeight="1" x14ac:dyDescent="0.3">
      <c r="A20">
        <f t="shared" si="0"/>
        <v>2</v>
      </c>
      <c r="B20" s="85" t="s">
        <v>98</v>
      </c>
      <c r="C20" s="86" t="s">
        <v>99</v>
      </c>
      <c r="D20" s="86">
        <f t="shared" si="1"/>
        <v>8868</v>
      </c>
      <c r="E20" s="86" t="s">
        <v>69</v>
      </c>
      <c r="F20" s="87" t="s">
        <v>26</v>
      </c>
      <c r="G20" s="88"/>
      <c r="H20" s="87" t="s">
        <v>49</v>
      </c>
      <c r="I20" s="89">
        <v>912488</v>
      </c>
      <c r="J20" s="89">
        <v>0</v>
      </c>
      <c r="K20" s="89">
        <f t="shared" si="2"/>
        <v>912488</v>
      </c>
      <c r="L20" s="89">
        <v>91249</v>
      </c>
      <c r="M20" s="89">
        <v>1003737</v>
      </c>
      <c r="N20" s="128">
        <f>+VLOOKUP(D20,'CTTT7 '!C$2:F$41,4,0)</f>
        <v>1003736.8</v>
      </c>
      <c r="O20" s="130">
        <f t="shared" si="3"/>
        <v>-0.19999999995343387</v>
      </c>
    </row>
    <row r="21" spans="1:15" ht="18" customHeight="1" x14ac:dyDescent="0.3">
      <c r="A21">
        <f t="shared" si="0"/>
        <v>2</v>
      </c>
      <c r="B21" s="85" t="s">
        <v>100</v>
      </c>
      <c r="C21" s="86" t="s">
        <v>101</v>
      </c>
      <c r="D21" s="86">
        <f t="shared" si="1"/>
        <v>9029</v>
      </c>
      <c r="E21" s="86" t="s">
        <v>69</v>
      </c>
      <c r="F21" s="87" t="s">
        <v>26</v>
      </c>
      <c r="G21" s="88"/>
      <c r="H21" s="87" t="s">
        <v>39</v>
      </c>
      <c r="I21" s="89">
        <v>1033204</v>
      </c>
      <c r="J21" s="89">
        <v>0</v>
      </c>
      <c r="K21" s="89">
        <f t="shared" si="2"/>
        <v>1033204</v>
      </c>
      <c r="L21" s="89">
        <v>103320</v>
      </c>
      <c r="M21" s="89">
        <v>1136524</v>
      </c>
      <c r="N21" s="128">
        <f>+VLOOKUP(D21,'CTTT7 '!C$2:F$41,4,0)</f>
        <v>1136524.3999999999</v>
      </c>
      <c r="O21" s="130">
        <f t="shared" si="3"/>
        <v>0.39999999990686774</v>
      </c>
    </row>
    <row r="22" spans="1:15" ht="18" customHeight="1" x14ac:dyDescent="0.3">
      <c r="A22">
        <f t="shared" si="0"/>
        <v>3</v>
      </c>
      <c r="B22" s="85" t="s">
        <v>102</v>
      </c>
      <c r="C22" s="86" t="s">
        <v>103</v>
      </c>
      <c r="D22" s="86">
        <f t="shared" si="1"/>
        <v>11248</v>
      </c>
      <c r="E22" s="86" t="s">
        <v>69</v>
      </c>
      <c r="F22" s="87" t="s">
        <v>26</v>
      </c>
      <c r="G22" s="88"/>
      <c r="H22" s="87" t="s">
        <v>37</v>
      </c>
      <c r="I22" s="89">
        <v>360750</v>
      </c>
      <c r="J22" s="89">
        <v>0</v>
      </c>
      <c r="K22" s="89">
        <f t="shared" si="2"/>
        <v>360750</v>
      </c>
      <c r="L22" s="89">
        <v>36075</v>
      </c>
      <c r="M22" s="89">
        <v>396825</v>
      </c>
      <c r="N22" s="128">
        <f>+VLOOKUP(D22,'CTTT7 '!C$2:F$41,4,0)</f>
        <v>396825</v>
      </c>
      <c r="O22" s="130">
        <f t="shared" si="3"/>
        <v>0</v>
      </c>
    </row>
    <row r="23" spans="1:15" ht="18" customHeight="1" x14ac:dyDescent="0.3">
      <c r="A23">
        <f t="shared" si="0"/>
        <v>3</v>
      </c>
      <c r="B23" s="85" t="s">
        <v>104</v>
      </c>
      <c r="C23" s="86" t="s">
        <v>105</v>
      </c>
      <c r="D23" s="86">
        <f t="shared" si="1"/>
        <v>11548</v>
      </c>
      <c r="E23" s="86" t="s">
        <v>69</v>
      </c>
      <c r="F23" s="87" t="s">
        <v>26</v>
      </c>
      <c r="G23" s="88"/>
      <c r="H23" s="87" t="s">
        <v>36</v>
      </c>
      <c r="I23" s="89">
        <v>1645153</v>
      </c>
      <c r="J23" s="89">
        <v>0</v>
      </c>
      <c r="K23" s="89">
        <f t="shared" si="2"/>
        <v>1645153</v>
      </c>
      <c r="L23" s="89">
        <v>164515</v>
      </c>
      <c r="M23" s="89">
        <v>1809668</v>
      </c>
      <c r="N23" s="128">
        <f>+VLOOKUP(D23,'CTTT7 '!C$2:F$41,4,0)</f>
        <v>1809668.3</v>
      </c>
      <c r="O23" s="130">
        <f t="shared" si="3"/>
        <v>0.30000000004656613</v>
      </c>
    </row>
    <row r="24" spans="1:15" ht="18" customHeight="1" x14ac:dyDescent="0.3">
      <c r="A24">
        <f t="shared" si="0"/>
        <v>3</v>
      </c>
      <c r="B24" s="85" t="s">
        <v>106</v>
      </c>
      <c r="C24" s="86" t="s">
        <v>107</v>
      </c>
      <c r="D24" s="86">
        <f t="shared" si="1"/>
        <v>12603</v>
      </c>
      <c r="E24" s="86" t="s">
        <v>69</v>
      </c>
      <c r="F24" s="87" t="s">
        <v>26</v>
      </c>
      <c r="G24" s="88" t="s">
        <v>92</v>
      </c>
      <c r="H24" s="87" t="s">
        <v>108</v>
      </c>
      <c r="I24" s="89">
        <v>2315124</v>
      </c>
      <c r="J24" s="89">
        <v>115756</v>
      </c>
      <c r="K24" s="89">
        <f t="shared" si="2"/>
        <v>2199368</v>
      </c>
      <c r="L24" s="89">
        <v>219937</v>
      </c>
      <c r="M24" s="89">
        <v>2419305</v>
      </c>
      <c r="N24" s="128">
        <f>+VLOOKUP(D24,'CTTT7 '!C$2:F$41,4,0)</f>
        <v>2419304.8000000003</v>
      </c>
      <c r="O24" s="130">
        <f t="shared" si="3"/>
        <v>-0.19999999972060323</v>
      </c>
    </row>
    <row r="25" spans="1:15" ht="18" customHeight="1" x14ac:dyDescent="0.3">
      <c r="A25">
        <f t="shared" si="0"/>
        <v>3</v>
      </c>
      <c r="B25" s="85" t="s">
        <v>106</v>
      </c>
      <c r="C25" s="86" t="s">
        <v>109</v>
      </c>
      <c r="D25" s="86">
        <f t="shared" si="1"/>
        <v>13147</v>
      </c>
      <c r="E25" s="86" t="s">
        <v>69</v>
      </c>
      <c r="F25" s="87" t="s">
        <v>26</v>
      </c>
      <c r="G25" s="88"/>
      <c r="H25" s="87" t="s">
        <v>60</v>
      </c>
      <c r="I25" s="89">
        <v>1927546</v>
      </c>
      <c r="J25" s="89">
        <v>0</v>
      </c>
      <c r="K25" s="89">
        <f t="shared" si="2"/>
        <v>1927546</v>
      </c>
      <c r="L25" s="89">
        <v>192755</v>
      </c>
      <c r="M25" s="89">
        <v>2120301</v>
      </c>
      <c r="N25" s="128">
        <f>+VLOOKUP(D25,'CTTT7 '!C$2:F$41,4,0)</f>
        <v>2120300.6</v>
      </c>
      <c r="O25" s="130">
        <f t="shared" si="3"/>
        <v>-0.39999999990686774</v>
      </c>
    </row>
    <row r="26" spans="1:15" ht="18" customHeight="1" x14ac:dyDescent="0.3">
      <c r="A26">
        <f t="shared" si="0"/>
        <v>3</v>
      </c>
      <c r="B26" s="85" t="s">
        <v>110</v>
      </c>
      <c r="C26" s="86" t="s">
        <v>111</v>
      </c>
      <c r="D26" s="86">
        <f t="shared" si="1"/>
        <v>13463</v>
      </c>
      <c r="E26" s="86" t="s">
        <v>69</v>
      </c>
      <c r="F26" s="87" t="s">
        <v>26</v>
      </c>
      <c r="G26" s="88"/>
      <c r="H26" s="87" t="s">
        <v>37</v>
      </c>
      <c r="I26" s="89">
        <v>863975</v>
      </c>
      <c r="J26" s="89">
        <v>0</v>
      </c>
      <c r="K26" s="89">
        <f t="shared" si="2"/>
        <v>863975</v>
      </c>
      <c r="L26" s="89">
        <v>86398</v>
      </c>
      <c r="M26" s="89">
        <v>950373</v>
      </c>
      <c r="N26" s="128">
        <f>+VLOOKUP(D26,'CTTT7 '!C$2:F$41,4,0)</f>
        <v>950372.5</v>
      </c>
      <c r="O26" s="130">
        <f t="shared" si="3"/>
        <v>-0.5</v>
      </c>
    </row>
    <row r="27" spans="1:15" ht="18" customHeight="1" x14ac:dyDescent="0.3">
      <c r="A27">
        <f t="shared" si="0"/>
        <v>3</v>
      </c>
      <c r="B27" s="85" t="s">
        <v>112</v>
      </c>
      <c r="C27" s="86" t="s">
        <v>113</v>
      </c>
      <c r="D27" s="86">
        <f t="shared" si="1"/>
        <v>13553</v>
      </c>
      <c r="E27" s="86" t="s">
        <v>69</v>
      </c>
      <c r="F27" s="87" t="s">
        <v>26</v>
      </c>
      <c r="G27" s="88"/>
      <c r="H27" s="87" t="s">
        <v>108</v>
      </c>
      <c r="I27" s="89">
        <v>951924</v>
      </c>
      <c r="J27" s="89">
        <v>0</v>
      </c>
      <c r="K27" s="89">
        <f t="shared" si="2"/>
        <v>951924</v>
      </c>
      <c r="L27" s="89">
        <v>95192</v>
      </c>
      <c r="M27" s="89">
        <v>1047116</v>
      </c>
      <c r="N27" s="128">
        <f>+VLOOKUP(D27,'CTTT7 '!C$2:F$41,4,0)</f>
        <v>1047116.4</v>
      </c>
      <c r="O27" s="130">
        <f t="shared" si="3"/>
        <v>0.40000000002328306</v>
      </c>
    </row>
    <row r="28" spans="1:15" ht="18" customHeight="1" x14ac:dyDescent="0.3">
      <c r="A28">
        <f t="shared" si="0"/>
        <v>3</v>
      </c>
      <c r="B28" s="85" t="s">
        <v>112</v>
      </c>
      <c r="C28" s="86" t="s">
        <v>114</v>
      </c>
      <c r="D28" s="86">
        <f t="shared" si="1"/>
        <v>13558</v>
      </c>
      <c r="E28" s="86" t="s">
        <v>69</v>
      </c>
      <c r="F28" s="87" t="s">
        <v>26</v>
      </c>
      <c r="G28" s="88"/>
      <c r="H28" s="87" t="s">
        <v>61</v>
      </c>
      <c r="I28" s="89">
        <v>937690</v>
      </c>
      <c r="J28" s="89">
        <v>0</v>
      </c>
      <c r="K28" s="89">
        <f t="shared" si="2"/>
        <v>937690</v>
      </c>
      <c r="L28" s="89">
        <v>93769</v>
      </c>
      <c r="M28" s="89">
        <v>1031459</v>
      </c>
      <c r="N28" s="128">
        <f>+VLOOKUP(D28,'CTTT7 '!C$2:F$41,4,0)</f>
        <v>1031459</v>
      </c>
      <c r="O28" s="130">
        <f t="shared" si="3"/>
        <v>0</v>
      </c>
    </row>
    <row r="29" spans="1:15" ht="18" customHeight="1" x14ac:dyDescent="0.3">
      <c r="A29">
        <f t="shared" si="0"/>
        <v>3</v>
      </c>
      <c r="B29" s="85" t="s">
        <v>115</v>
      </c>
      <c r="C29" s="86" t="s">
        <v>116</v>
      </c>
      <c r="D29" s="86">
        <f t="shared" si="1"/>
        <v>15625</v>
      </c>
      <c r="E29" s="86" t="s">
        <v>69</v>
      </c>
      <c r="F29" s="87" t="s">
        <v>26</v>
      </c>
      <c r="G29" s="88"/>
      <c r="H29" s="87" t="s">
        <v>108</v>
      </c>
      <c r="I29" s="89">
        <v>1374858</v>
      </c>
      <c r="J29" s="89">
        <v>0</v>
      </c>
      <c r="K29" s="89">
        <f t="shared" si="2"/>
        <v>1374858</v>
      </c>
      <c r="L29" s="89">
        <v>137486</v>
      </c>
      <c r="M29" s="89">
        <v>1512344</v>
      </c>
      <c r="N29" s="128">
        <f>+VLOOKUP(D29,'CTTT7 '!C$2:F$41,4,0)</f>
        <v>1512343.7999999998</v>
      </c>
      <c r="O29" s="130">
        <f t="shared" si="3"/>
        <v>-0.20000000018626451</v>
      </c>
    </row>
    <row r="30" spans="1:15" ht="18" customHeight="1" x14ac:dyDescent="0.3">
      <c r="A30">
        <f t="shared" si="0"/>
        <v>3</v>
      </c>
      <c r="B30" s="85" t="s">
        <v>117</v>
      </c>
      <c r="C30" s="86" t="s">
        <v>118</v>
      </c>
      <c r="D30" s="86">
        <f t="shared" si="1"/>
        <v>15755</v>
      </c>
      <c r="E30" s="86" t="s">
        <v>69</v>
      </c>
      <c r="F30" s="87" t="s">
        <v>26</v>
      </c>
      <c r="G30" s="88"/>
      <c r="H30" s="87" t="s">
        <v>119</v>
      </c>
      <c r="I30" s="89">
        <v>1133363</v>
      </c>
      <c r="J30" s="89">
        <v>0</v>
      </c>
      <c r="K30" s="89">
        <f t="shared" si="2"/>
        <v>1133363</v>
      </c>
      <c r="L30" s="89">
        <v>113336</v>
      </c>
      <c r="M30" s="89">
        <v>1246699</v>
      </c>
      <c r="N30" s="128">
        <f>+VLOOKUP(D30,'CTTT7 '!C$2:F$41,4,0)</f>
        <v>1246704.0834992824</v>
      </c>
      <c r="O30" s="130">
        <f t="shared" si="3"/>
        <v>5.0834992823656648</v>
      </c>
    </row>
    <row r="31" spans="1:15" ht="18" customHeight="1" x14ac:dyDescent="0.3">
      <c r="A31">
        <f t="shared" si="0"/>
        <v>3</v>
      </c>
      <c r="B31" s="85" t="s">
        <v>120</v>
      </c>
      <c r="C31" s="86" t="s">
        <v>121</v>
      </c>
      <c r="D31" s="86">
        <f t="shared" si="1"/>
        <v>15893</v>
      </c>
      <c r="E31" s="86" t="s">
        <v>69</v>
      </c>
      <c r="F31" s="87" t="s">
        <v>26</v>
      </c>
      <c r="G31" s="88"/>
      <c r="H31" s="87" t="s">
        <v>47</v>
      </c>
      <c r="I31" s="89">
        <v>1573634</v>
      </c>
      <c r="J31" s="89">
        <v>0</v>
      </c>
      <c r="K31" s="89">
        <f t="shared" si="2"/>
        <v>1573634</v>
      </c>
      <c r="L31" s="89">
        <v>157363</v>
      </c>
      <c r="M31" s="89">
        <v>1730997</v>
      </c>
      <c r="N31" s="128">
        <f>+VLOOKUP(D31,'CTTT7 '!C$2:F$41,4,0)</f>
        <v>1730997.4</v>
      </c>
      <c r="O31" s="130">
        <f t="shared" si="3"/>
        <v>0.39999999990686774</v>
      </c>
    </row>
    <row r="32" spans="1:15" ht="18" customHeight="1" x14ac:dyDescent="0.3">
      <c r="A32">
        <f t="shared" si="0"/>
        <v>3</v>
      </c>
      <c r="B32" s="85" t="s">
        <v>120</v>
      </c>
      <c r="C32" s="86" t="s">
        <v>122</v>
      </c>
      <c r="D32" s="86">
        <f t="shared" si="1"/>
        <v>15950</v>
      </c>
      <c r="E32" s="86" t="s">
        <v>69</v>
      </c>
      <c r="F32" s="87" t="s">
        <v>26</v>
      </c>
      <c r="G32" s="88" t="s">
        <v>92</v>
      </c>
      <c r="H32" s="87" t="s">
        <v>123</v>
      </c>
      <c r="I32" s="89">
        <v>0</v>
      </c>
      <c r="J32" s="89">
        <v>-50883</v>
      </c>
      <c r="K32" s="89">
        <f t="shared" si="2"/>
        <v>50883</v>
      </c>
      <c r="L32" s="89">
        <v>4071</v>
      </c>
      <c r="M32" s="89">
        <v>54954</v>
      </c>
      <c r="N32" s="128" t="e">
        <f>+VLOOKUP(D32,'CTTT7 '!C$2:F$41,4,0)</f>
        <v>#N/A</v>
      </c>
      <c r="O32" s="130" t="e">
        <f t="shared" si="3"/>
        <v>#N/A</v>
      </c>
    </row>
    <row r="33" spans="1:15" ht="18" customHeight="1" x14ac:dyDescent="0.3">
      <c r="A33">
        <f t="shared" si="0"/>
        <v>3</v>
      </c>
      <c r="B33" s="85" t="s">
        <v>120</v>
      </c>
      <c r="C33" s="86" t="s">
        <v>124</v>
      </c>
      <c r="D33" s="86">
        <f t="shared" si="1"/>
        <v>15951</v>
      </c>
      <c r="E33" s="86" t="s">
        <v>69</v>
      </c>
      <c r="F33" s="87" t="s">
        <v>26</v>
      </c>
      <c r="G33" s="88"/>
      <c r="H33" s="87" t="s">
        <v>123</v>
      </c>
      <c r="I33" s="89">
        <v>-48916</v>
      </c>
      <c r="J33" s="89">
        <v>0</v>
      </c>
      <c r="K33" s="89">
        <f t="shared" si="2"/>
        <v>-48916</v>
      </c>
      <c r="L33" s="89">
        <v>-3914</v>
      </c>
      <c r="M33" s="89">
        <v>-52830</v>
      </c>
      <c r="N33" s="128" t="e">
        <f>+VLOOKUP(D33,'CTTT7 '!C$2:F$41,4,0)</f>
        <v>#N/A</v>
      </c>
      <c r="O33" s="130" t="e">
        <f t="shared" si="3"/>
        <v>#N/A</v>
      </c>
    </row>
    <row r="34" spans="1:15" ht="18" customHeight="1" x14ac:dyDescent="0.3">
      <c r="A34">
        <f t="shared" si="0"/>
        <v>3</v>
      </c>
      <c r="B34" s="85" t="s">
        <v>125</v>
      </c>
      <c r="C34" s="86" t="s">
        <v>126</v>
      </c>
      <c r="D34" s="86">
        <f t="shared" si="1"/>
        <v>16099</v>
      </c>
      <c r="E34" s="86" t="s">
        <v>69</v>
      </c>
      <c r="F34" s="87" t="s">
        <v>26</v>
      </c>
      <c r="G34" s="88" t="s">
        <v>92</v>
      </c>
      <c r="H34" s="87" t="s">
        <v>127</v>
      </c>
      <c r="I34" s="89">
        <v>1496458</v>
      </c>
      <c r="J34" s="89">
        <v>74824</v>
      </c>
      <c r="K34" s="89">
        <f t="shared" si="2"/>
        <v>1421634</v>
      </c>
      <c r="L34" s="89">
        <v>142163</v>
      </c>
      <c r="M34" s="89">
        <v>1563797</v>
      </c>
      <c r="N34" s="128">
        <f>+VLOOKUP(D34,'CTTT7 '!C$2:F$41,4,0)</f>
        <v>1563798.5</v>
      </c>
      <c r="O34" s="130">
        <f t="shared" si="3"/>
        <v>1.5</v>
      </c>
    </row>
    <row r="35" spans="1:15" ht="18" customHeight="1" x14ac:dyDescent="0.3">
      <c r="A35">
        <f t="shared" si="0"/>
        <v>3</v>
      </c>
      <c r="B35" s="85" t="s">
        <v>125</v>
      </c>
      <c r="C35" s="86" t="s">
        <v>128</v>
      </c>
      <c r="D35" s="86">
        <f t="shared" si="1"/>
        <v>16117</v>
      </c>
      <c r="E35" s="86" t="s">
        <v>69</v>
      </c>
      <c r="F35" s="87" t="s">
        <v>26</v>
      </c>
      <c r="G35" s="88"/>
      <c r="H35" s="87" t="s">
        <v>39</v>
      </c>
      <c r="I35" s="89">
        <v>1151838</v>
      </c>
      <c r="J35" s="89">
        <v>0</v>
      </c>
      <c r="K35" s="89">
        <f t="shared" si="2"/>
        <v>1151838</v>
      </c>
      <c r="L35" s="89">
        <v>115184</v>
      </c>
      <c r="M35" s="89">
        <v>1267022</v>
      </c>
      <c r="N35" s="128">
        <f>+VLOOKUP(D35,'CTTT7 '!C$2:F$41,4,0)</f>
        <v>1267021.8</v>
      </c>
      <c r="O35" s="130">
        <f t="shared" si="3"/>
        <v>-0.19999999995343387</v>
      </c>
    </row>
    <row r="36" spans="1:15" ht="18" customHeight="1" x14ac:dyDescent="0.3">
      <c r="A36">
        <f t="shared" si="0"/>
        <v>3</v>
      </c>
      <c r="B36" s="85" t="s">
        <v>125</v>
      </c>
      <c r="C36" s="86" t="s">
        <v>129</v>
      </c>
      <c r="D36" s="86">
        <f t="shared" si="1"/>
        <v>16282</v>
      </c>
      <c r="E36" s="86" t="s">
        <v>69</v>
      </c>
      <c r="F36" s="87" t="s">
        <v>26</v>
      </c>
      <c r="G36" s="88"/>
      <c r="H36" s="87" t="s">
        <v>37</v>
      </c>
      <c r="I36" s="89">
        <v>713575</v>
      </c>
      <c r="J36" s="89">
        <v>0</v>
      </c>
      <c r="K36" s="89">
        <f t="shared" si="2"/>
        <v>713575</v>
      </c>
      <c r="L36" s="89">
        <v>71358</v>
      </c>
      <c r="M36" s="89">
        <v>784933</v>
      </c>
      <c r="N36" s="128">
        <f>+VLOOKUP(D36,'CTTT7 '!C$2:F$41,4,0)</f>
        <v>784932.5</v>
      </c>
      <c r="O36" s="130">
        <f t="shared" si="3"/>
        <v>-0.5</v>
      </c>
    </row>
    <row r="37" spans="1:15" ht="18" customHeight="1" x14ac:dyDescent="0.3">
      <c r="A37">
        <f t="shared" ref="A37:A68" si="4">+MONTH(B37)</f>
        <v>3</v>
      </c>
      <c r="B37" s="85" t="s">
        <v>130</v>
      </c>
      <c r="C37" s="86" t="s">
        <v>131</v>
      </c>
      <c r="D37" s="86">
        <f t="shared" si="1"/>
        <v>18681</v>
      </c>
      <c r="E37" s="86" t="s">
        <v>69</v>
      </c>
      <c r="F37" s="87" t="s">
        <v>26</v>
      </c>
      <c r="G37" s="88"/>
      <c r="H37" s="87" t="s">
        <v>37</v>
      </c>
      <c r="I37" s="89">
        <v>655893</v>
      </c>
      <c r="J37" s="89">
        <v>0</v>
      </c>
      <c r="K37" s="89">
        <f t="shared" si="2"/>
        <v>655893</v>
      </c>
      <c r="L37" s="89">
        <v>65589</v>
      </c>
      <c r="M37" s="89">
        <v>721482</v>
      </c>
      <c r="N37" s="128">
        <f>+VLOOKUP(D37,'CTTT7 '!C$2:F$41,4,0)</f>
        <v>721482.3</v>
      </c>
      <c r="O37" s="130">
        <f t="shared" si="3"/>
        <v>0.30000000004656613</v>
      </c>
    </row>
    <row r="38" spans="1:15" ht="18" hidden="1" customHeight="1" x14ac:dyDescent="0.3">
      <c r="A38">
        <f t="shared" si="4"/>
        <v>4</v>
      </c>
      <c r="B38" s="90">
        <v>45017</v>
      </c>
      <c r="C38" s="88"/>
      <c r="D38" s="86">
        <f t="shared" si="1"/>
        <v>0</v>
      </c>
      <c r="E38" s="88"/>
      <c r="F38" s="87" t="s">
        <v>26</v>
      </c>
      <c r="G38" s="88"/>
      <c r="H38" s="91" t="s">
        <v>193</v>
      </c>
      <c r="I38" s="92">
        <v>-1170166</v>
      </c>
      <c r="J38" s="89">
        <v>0</v>
      </c>
      <c r="K38" s="89">
        <f t="shared" si="2"/>
        <v>-1170166</v>
      </c>
      <c r="L38" s="92">
        <v>-117017</v>
      </c>
      <c r="M38" s="92">
        <v>-1287183</v>
      </c>
      <c r="N38" s="128" t="e">
        <f>+VLOOKUP(D38,'CTTT7 '!C$2:F$41,4,0)</f>
        <v>#N/A</v>
      </c>
      <c r="O38" s="130" t="e">
        <f t="shared" si="3"/>
        <v>#N/A</v>
      </c>
    </row>
    <row r="39" spans="1:15" ht="18" hidden="1" customHeight="1" x14ac:dyDescent="0.3">
      <c r="A39">
        <f t="shared" si="4"/>
        <v>4</v>
      </c>
      <c r="B39" s="90">
        <v>45017</v>
      </c>
      <c r="C39" s="88"/>
      <c r="D39" s="86">
        <f t="shared" si="1"/>
        <v>0</v>
      </c>
      <c r="E39" s="88"/>
      <c r="F39" s="87" t="s">
        <v>26</v>
      </c>
      <c r="G39" s="88"/>
      <c r="H39" s="91" t="s">
        <v>193</v>
      </c>
      <c r="I39" s="92">
        <v>-1039683</v>
      </c>
      <c r="J39" s="89">
        <v>0</v>
      </c>
      <c r="K39" s="89">
        <f t="shared" si="2"/>
        <v>-1039683</v>
      </c>
      <c r="L39" s="92">
        <v>-103968</v>
      </c>
      <c r="M39" s="92">
        <v>-1143651</v>
      </c>
      <c r="N39" s="128" t="e">
        <f>+VLOOKUP(D39,'CTTT7 '!C$2:F$41,4,0)</f>
        <v>#N/A</v>
      </c>
      <c r="O39" s="130" t="e">
        <f t="shared" si="3"/>
        <v>#N/A</v>
      </c>
    </row>
    <row r="40" spans="1:15" ht="18" customHeight="1" x14ac:dyDescent="0.3">
      <c r="A40">
        <f t="shared" si="4"/>
        <v>4</v>
      </c>
      <c r="B40" s="85" t="s">
        <v>132</v>
      </c>
      <c r="C40" s="86" t="s">
        <v>133</v>
      </c>
      <c r="D40" s="86">
        <f t="shared" si="1"/>
        <v>19144</v>
      </c>
      <c r="E40" s="86" t="s">
        <v>69</v>
      </c>
      <c r="F40" s="87" t="s">
        <v>26</v>
      </c>
      <c r="G40" s="88"/>
      <c r="H40" s="87" t="s">
        <v>37</v>
      </c>
      <c r="I40" s="89">
        <v>923442</v>
      </c>
      <c r="J40" s="89">
        <v>0</v>
      </c>
      <c r="K40" s="89">
        <f t="shared" si="2"/>
        <v>923442</v>
      </c>
      <c r="L40" s="89">
        <v>92344</v>
      </c>
      <c r="M40" s="89">
        <v>1015786</v>
      </c>
      <c r="N40" s="128">
        <f>+VLOOKUP(D40,'CTTT7 '!C$2:F$41,4,0)</f>
        <v>1015786.2</v>
      </c>
      <c r="O40" s="130">
        <f t="shared" si="3"/>
        <v>0.19999999995343387</v>
      </c>
    </row>
    <row r="41" spans="1:15" ht="18" customHeight="1" x14ac:dyDescent="0.3">
      <c r="A41">
        <f t="shared" si="4"/>
        <v>4</v>
      </c>
      <c r="B41" s="85" t="s">
        <v>132</v>
      </c>
      <c r="C41" s="86" t="s">
        <v>134</v>
      </c>
      <c r="D41" s="86">
        <f t="shared" si="1"/>
        <v>19147</v>
      </c>
      <c r="E41" s="86" t="s">
        <v>69</v>
      </c>
      <c r="F41" s="87" t="s">
        <v>26</v>
      </c>
      <c r="G41" s="88"/>
      <c r="H41" s="87" t="s">
        <v>119</v>
      </c>
      <c r="I41" s="89">
        <v>890725</v>
      </c>
      <c r="J41" s="89">
        <v>0</v>
      </c>
      <c r="K41" s="89">
        <f t="shared" si="2"/>
        <v>890725</v>
      </c>
      <c r="L41" s="89">
        <v>89073</v>
      </c>
      <c r="M41" s="89">
        <v>979798</v>
      </c>
      <c r="N41" s="128">
        <f>+VLOOKUP(D41,'CTTT7 '!C$2:F$41,4,0)</f>
        <v>979797.5</v>
      </c>
      <c r="O41" s="130">
        <f t="shared" si="3"/>
        <v>-0.5</v>
      </c>
    </row>
    <row r="42" spans="1:15" ht="18" customHeight="1" x14ac:dyDescent="0.3">
      <c r="A42">
        <f t="shared" si="4"/>
        <v>4</v>
      </c>
      <c r="B42" s="85" t="s">
        <v>135</v>
      </c>
      <c r="C42" s="86" t="s">
        <v>136</v>
      </c>
      <c r="D42" s="86">
        <f t="shared" si="1"/>
        <v>19210</v>
      </c>
      <c r="E42" s="86" t="s">
        <v>69</v>
      </c>
      <c r="F42" s="87" t="s">
        <v>26</v>
      </c>
      <c r="G42" s="88"/>
      <c r="H42" s="87" t="s">
        <v>80</v>
      </c>
      <c r="I42" s="89">
        <v>1675379</v>
      </c>
      <c r="J42" s="89">
        <v>0</v>
      </c>
      <c r="K42" s="89">
        <f t="shared" si="2"/>
        <v>1675379</v>
      </c>
      <c r="L42" s="89">
        <v>167538</v>
      </c>
      <c r="M42" s="89">
        <v>1842917</v>
      </c>
      <c r="N42" s="128">
        <f>+VLOOKUP(D42,'CTTT7 '!C$2:F$41,4,0)</f>
        <v>1842916.9</v>
      </c>
      <c r="O42" s="130">
        <f t="shared" si="3"/>
        <v>-0.10000000009313226</v>
      </c>
    </row>
    <row r="43" spans="1:15" ht="18" customHeight="1" x14ac:dyDescent="0.3">
      <c r="A43">
        <f t="shared" si="4"/>
        <v>4</v>
      </c>
      <c r="B43" s="85" t="s">
        <v>137</v>
      </c>
      <c r="C43" s="86" t="s">
        <v>138</v>
      </c>
      <c r="D43" s="86">
        <f t="shared" si="1"/>
        <v>20402</v>
      </c>
      <c r="E43" s="86" t="s">
        <v>69</v>
      </c>
      <c r="F43" s="87" t="s">
        <v>26</v>
      </c>
      <c r="G43" s="88"/>
      <c r="H43" s="87" t="s">
        <v>119</v>
      </c>
      <c r="I43" s="89">
        <v>842016</v>
      </c>
      <c r="J43" s="89">
        <v>0</v>
      </c>
      <c r="K43" s="89">
        <f t="shared" si="2"/>
        <v>842016</v>
      </c>
      <c r="L43" s="89">
        <v>84202</v>
      </c>
      <c r="M43" s="89">
        <v>926218</v>
      </c>
      <c r="N43" s="128">
        <f>+VLOOKUP(D43,'CTTT7 '!C$2:F$41,4,0)</f>
        <v>926217.6</v>
      </c>
      <c r="O43" s="130">
        <f t="shared" si="3"/>
        <v>-0.40000000002328306</v>
      </c>
    </row>
    <row r="44" spans="1:15" ht="18" customHeight="1" x14ac:dyDescent="0.3">
      <c r="A44">
        <f t="shared" si="4"/>
        <v>4</v>
      </c>
      <c r="B44" s="85" t="s">
        <v>139</v>
      </c>
      <c r="C44" s="86" t="s">
        <v>140</v>
      </c>
      <c r="D44" s="86">
        <f t="shared" si="1"/>
        <v>20453</v>
      </c>
      <c r="E44" s="86" t="s">
        <v>69</v>
      </c>
      <c r="F44" s="87" t="s">
        <v>26</v>
      </c>
      <c r="G44" s="88"/>
      <c r="H44" s="87" t="s">
        <v>48</v>
      </c>
      <c r="I44" s="89">
        <v>1355531</v>
      </c>
      <c r="J44" s="89">
        <v>0</v>
      </c>
      <c r="K44" s="89">
        <f t="shared" si="2"/>
        <v>1355531</v>
      </c>
      <c r="L44" s="89">
        <v>135553</v>
      </c>
      <c r="M44" s="89">
        <v>1491084</v>
      </c>
      <c r="N44" s="128">
        <f>+VLOOKUP(D44,'CTTT7 '!C$2:F$41,4,0)</f>
        <v>1491084.1</v>
      </c>
      <c r="O44" s="130">
        <f t="shared" si="3"/>
        <v>0.10000000009313226</v>
      </c>
    </row>
    <row r="45" spans="1:15" ht="18" customHeight="1" x14ac:dyDescent="0.3">
      <c r="A45">
        <f t="shared" si="4"/>
        <v>4</v>
      </c>
      <c r="B45" s="85" t="s">
        <v>141</v>
      </c>
      <c r="C45" s="86" t="s">
        <v>142</v>
      </c>
      <c r="D45" s="86">
        <f t="shared" si="1"/>
        <v>22227</v>
      </c>
      <c r="E45" s="86" t="s">
        <v>69</v>
      </c>
      <c r="F45" s="87" t="s">
        <v>26</v>
      </c>
      <c r="G45" s="88"/>
      <c r="H45" s="87" t="s">
        <v>60</v>
      </c>
      <c r="I45" s="89">
        <v>2102230</v>
      </c>
      <c r="J45" s="89">
        <v>0</v>
      </c>
      <c r="K45" s="89">
        <f t="shared" si="2"/>
        <v>2102230</v>
      </c>
      <c r="L45" s="89">
        <v>210223</v>
      </c>
      <c r="M45" s="89">
        <v>2312453</v>
      </c>
      <c r="N45" s="128">
        <f>+VLOOKUP(D45,'CTTT7 '!C$2:F$41,4,0)</f>
        <v>2312453</v>
      </c>
      <c r="O45" s="130">
        <f t="shared" si="3"/>
        <v>0</v>
      </c>
    </row>
    <row r="46" spans="1:15" ht="18" customHeight="1" x14ac:dyDescent="0.3">
      <c r="A46">
        <f t="shared" si="4"/>
        <v>4</v>
      </c>
      <c r="B46" s="85" t="s">
        <v>141</v>
      </c>
      <c r="C46" s="86" t="s">
        <v>143</v>
      </c>
      <c r="D46" s="86">
        <f t="shared" si="1"/>
        <v>22231</v>
      </c>
      <c r="E46" s="86" t="s">
        <v>69</v>
      </c>
      <c r="F46" s="87" t="s">
        <v>26</v>
      </c>
      <c r="G46" s="88"/>
      <c r="H46" s="87" t="s">
        <v>37</v>
      </c>
      <c r="I46" s="89">
        <v>451712</v>
      </c>
      <c r="J46" s="89">
        <v>0</v>
      </c>
      <c r="K46" s="89">
        <f t="shared" si="2"/>
        <v>451712</v>
      </c>
      <c r="L46" s="89">
        <v>45171</v>
      </c>
      <c r="M46" s="89">
        <v>496883</v>
      </c>
      <c r="N46" s="128">
        <f>+VLOOKUP(D46,'CTTT7 '!C$2:F$41,4,0)</f>
        <v>496883.20000000001</v>
      </c>
      <c r="O46" s="130">
        <f t="shared" si="3"/>
        <v>0.20000000001164153</v>
      </c>
    </row>
    <row r="47" spans="1:15" ht="18" customHeight="1" x14ac:dyDescent="0.3">
      <c r="A47">
        <f t="shared" si="4"/>
        <v>4</v>
      </c>
      <c r="B47" s="85" t="s">
        <v>144</v>
      </c>
      <c r="C47" s="86" t="s">
        <v>145</v>
      </c>
      <c r="D47" s="86">
        <f t="shared" si="1"/>
        <v>22406</v>
      </c>
      <c r="E47" s="86" t="s">
        <v>69</v>
      </c>
      <c r="F47" s="87" t="s">
        <v>26</v>
      </c>
      <c r="G47" s="88"/>
      <c r="H47" s="87" t="s">
        <v>48</v>
      </c>
      <c r="I47" s="89">
        <v>1110580</v>
      </c>
      <c r="J47" s="89">
        <v>0</v>
      </c>
      <c r="K47" s="89">
        <f t="shared" si="2"/>
        <v>1110580</v>
      </c>
      <c r="L47" s="89">
        <v>111058</v>
      </c>
      <c r="M47" s="89">
        <v>1221638</v>
      </c>
      <c r="N47" s="128">
        <f>+VLOOKUP(D47,'CTTT7 '!C$2:F$41,4,0)</f>
        <v>1221638</v>
      </c>
      <c r="O47" s="130">
        <f t="shared" si="3"/>
        <v>0</v>
      </c>
    </row>
    <row r="48" spans="1:15" ht="18" customHeight="1" x14ac:dyDescent="0.3">
      <c r="A48">
        <f t="shared" si="4"/>
        <v>4</v>
      </c>
      <c r="B48" s="85" t="s">
        <v>144</v>
      </c>
      <c r="C48" s="86" t="s">
        <v>146</v>
      </c>
      <c r="D48" s="86">
        <f t="shared" si="1"/>
        <v>22411</v>
      </c>
      <c r="E48" s="86" t="s">
        <v>69</v>
      </c>
      <c r="F48" s="87" t="s">
        <v>26</v>
      </c>
      <c r="G48" s="88"/>
      <c r="H48" s="87" t="s">
        <v>36</v>
      </c>
      <c r="I48" s="89">
        <v>1354323</v>
      </c>
      <c r="J48" s="89">
        <v>0</v>
      </c>
      <c r="K48" s="89">
        <f t="shared" si="2"/>
        <v>1354323</v>
      </c>
      <c r="L48" s="89">
        <v>135432</v>
      </c>
      <c r="M48" s="89">
        <v>1489755</v>
      </c>
      <c r="N48" s="128">
        <f>+VLOOKUP(D48,'CTTT7 '!C$2:F$41,4,0)</f>
        <v>1489755.3</v>
      </c>
      <c r="O48" s="130">
        <f t="shared" si="3"/>
        <v>0.30000000004656613</v>
      </c>
    </row>
    <row r="49" spans="1:15" ht="18" customHeight="1" x14ac:dyDescent="0.3">
      <c r="A49">
        <f t="shared" si="4"/>
        <v>4</v>
      </c>
      <c r="B49" s="85" t="s">
        <v>144</v>
      </c>
      <c r="C49" s="86" t="s">
        <v>147</v>
      </c>
      <c r="D49" s="86">
        <f t="shared" si="1"/>
        <v>22431</v>
      </c>
      <c r="E49" s="86" t="s">
        <v>69</v>
      </c>
      <c r="F49" s="87" t="s">
        <v>26</v>
      </c>
      <c r="G49" s="88"/>
      <c r="H49" s="87" t="s">
        <v>119</v>
      </c>
      <c r="I49" s="89">
        <v>990850</v>
      </c>
      <c r="J49" s="89">
        <v>0</v>
      </c>
      <c r="K49" s="89">
        <f t="shared" si="2"/>
        <v>990850</v>
      </c>
      <c r="L49" s="89">
        <v>99085</v>
      </c>
      <c r="M49" s="89">
        <v>1089935</v>
      </c>
      <c r="N49" s="128">
        <f>+VLOOKUP(D49,'CTTT7 '!C$2:F$41,4,0)</f>
        <v>1089935</v>
      </c>
      <c r="O49" s="130">
        <f t="shared" si="3"/>
        <v>0</v>
      </c>
    </row>
    <row r="50" spans="1:15" ht="18" customHeight="1" x14ac:dyDescent="0.3">
      <c r="A50">
        <f t="shared" si="4"/>
        <v>4</v>
      </c>
      <c r="B50" s="85" t="s">
        <v>148</v>
      </c>
      <c r="C50" s="86" t="s">
        <v>149</v>
      </c>
      <c r="D50" s="86">
        <f t="shared" si="1"/>
        <v>23156</v>
      </c>
      <c r="E50" s="86" t="s">
        <v>69</v>
      </c>
      <c r="F50" s="87" t="s">
        <v>26</v>
      </c>
      <c r="G50" s="88"/>
      <c r="H50" s="87" t="s">
        <v>38</v>
      </c>
      <c r="I50" s="89">
        <v>922445</v>
      </c>
      <c r="J50" s="89">
        <v>0</v>
      </c>
      <c r="K50" s="89">
        <f t="shared" si="2"/>
        <v>922445</v>
      </c>
      <c r="L50" s="89">
        <v>92245</v>
      </c>
      <c r="M50" s="89">
        <v>1014690</v>
      </c>
      <c r="N50" s="128">
        <f>+VLOOKUP(D50,'CTTT7 '!C$2:F$41,4,0)</f>
        <v>1014689.5</v>
      </c>
      <c r="O50" s="130">
        <f t="shared" si="3"/>
        <v>-0.5</v>
      </c>
    </row>
    <row r="51" spans="1:15" ht="18" customHeight="1" x14ac:dyDescent="0.3">
      <c r="A51">
        <f t="shared" si="4"/>
        <v>4</v>
      </c>
      <c r="B51" s="85" t="s">
        <v>150</v>
      </c>
      <c r="C51" s="86" t="s">
        <v>151</v>
      </c>
      <c r="D51" s="86">
        <f t="shared" si="1"/>
        <v>23635</v>
      </c>
      <c r="E51" s="86" t="s">
        <v>69</v>
      </c>
      <c r="F51" s="87" t="s">
        <v>26</v>
      </c>
      <c r="G51" s="88"/>
      <c r="H51" s="87" t="s">
        <v>37</v>
      </c>
      <c r="I51" s="89">
        <v>517635</v>
      </c>
      <c r="J51" s="89">
        <v>0</v>
      </c>
      <c r="K51" s="89">
        <f t="shared" si="2"/>
        <v>517635</v>
      </c>
      <c r="L51" s="89">
        <v>51764</v>
      </c>
      <c r="M51" s="89">
        <v>569399</v>
      </c>
      <c r="N51" s="128">
        <f>+VLOOKUP(D51,'CTTT7 '!C$2:F$41,4,0)</f>
        <v>569398.5</v>
      </c>
      <c r="O51" s="130">
        <f t="shared" si="3"/>
        <v>-0.5</v>
      </c>
    </row>
    <row r="52" spans="1:15" ht="18" customHeight="1" x14ac:dyDescent="0.3">
      <c r="A52">
        <f t="shared" si="4"/>
        <v>4</v>
      </c>
      <c r="B52" s="85" t="s">
        <v>152</v>
      </c>
      <c r="C52" s="86" t="s">
        <v>153</v>
      </c>
      <c r="D52" s="86">
        <f t="shared" si="1"/>
        <v>24067</v>
      </c>
      <c r="E52" s="86" t="s">
        <v>69</v>
      </c>
      <c r="F52" s="87" t="s">
        <v>26</v>
      </c>
      <c r="G52" s="88"/>
      <c r="H52" s="87" t="s">
        <v>108</v>
      </c>
      <c r="I52" s="89">
        <v>1797939</v>
      </c>
      <c r="J52" s="89">
        <v>0</v>
      </c>
      <c r="K52" s="89">
        <f t="shared" si="2"/>
        <v>1797939</v>
      </c>
      <c r="L52" s="89">
        <v>179794</v>
      </c>
      <c r="M52" s="89">
        <v>1977733</v>
      </c>
      <c r="N52" s="128">
        <f>+VLOOKUP(D52,'CTTT7 '!C$2:F$41,4,0)</f>
        <v>1977731.7633660175</v>
      </c>
      <c r="O52" s="130">
        <f t="shared" si="3"/>
        <v>-1.2366339825093746</v>
      </c>
    </row>
    <row r="53" spans="1:15" ht="18" customHeight="1" x14ac:dyDescent="0.3">
      <c r="A53">
        <f t="shared" si="4"/>
        <v>4</v>
      </c>
      <c r="B53" s="85" t="s">
        <v>152</v>
      </c>
      <c r="C53" s="86" t="s">
        <v>154</v>
      </c>
      <c r="D53" s="86">
        <f t="shared" si="1"/>
        <v>24506</v>
      </c>
      <c r="E53" s="86" t="s">
        <v>69</v>
      </c>
      <c r="F53" s="87" t="s">
        <v>26</v>
      </c>
      <c r="G53" s="88"/>
      <c r="H53" s="87" t="s">
        <v>60</v>
      </c>
      <c r="I53" s="89">
        <v>1405817</v>
      </c>
      <c r="J53" s="89">
        <v>0</v>
      </c>
      <c r="K53" s="89">
        <f t="shared" si="2"/>
        <v>1405817</v>
      </c>
      <c r="L53" s="89">
        <v>140582</v>
      </c>
      <c r="M53" s="89">
        <v>1546399</v>
      </c>
      <c r="N53" s="128">
        <f>+VLOOKUP(D53,'CTTT7 '!C$2:F$41,4,0)</f>
        <v>1546398.7</v>
      </c>
      <c r="O53" s="130">
        <f t="shared" si="3"/>
        <v>-0.30000000004656613</v>
      </c>
    </row>
    <row r="54" spans="1:15" ht="18" customHeight="1" x14ac:dyDescent="0.3">
      <c r="A54">
        <f t="shared" si="4"/>
        <v>4</v>
      </c>
      <c r="B54" s="85" t="s">
        <v>155</v>
      </c>
      <c r="C54" s="86" t="s">
        <v>156</v>
      </c>
      <c r="D54" s="86">
        <f t="shared" si="1"/>
        <v>24989</v>
      </c>
      <c r="E54" s="86" t="s">
        <v>69</v>
      </c>
      <c r="F54" s="87" t="s">
        <v>26</v>
      </c>
      <c r="G54" s="88"/>
      <c r="H54" s="87" t="s">
        <v>127</v>
      </c>
      <c r="I54" s="89">
        <v>1584717</v>
      </c>
      <c r="J54" s="89">
        <v>0</v>
      </c>
      <c r="K54" s="89">
        <f t="shared" si="2"/>
        <v>1584717</v>
      </c>
      <c r="L54" s="89">
        <v>158472</v>
      </c>
      <c r="M54" s="89">
        <v>1743189</v>
      </c>
      <c r="N54" s="128">
        <f>+VLOOKUP(D54,'CTTT7 '!C$2:F$41,4,0)</f>
        <v>1743188.7000000002</v>
      </c>
      <c r="O54" s="130">
        <f t="shared" si="3"/>
        <v>-0.29999999981373549</v>
      </c>
    </row>
    <row r="55" spans="1:15" ht="18" customHeight="1" x14ac:dyDescent="0.3">
      <c r="A55">
        <f t="shared" si="4"/>
        <v>4</v>
      </c>
      <c r="B55" s="85" t="s">
        <v>155</v>
      </c>
      <c r="C55" s="86" t="s">
        <v>157</v>
      </c>
      <c r="D55" s="86">
        <f t="shared" si="1"/>
        <v>24993</v>
      </c>
      <c r="E55" s="86" t="s">
        <v>69</v>
      </c>
      <c r="F55" s="87" t="s">
        <v>26</v>
      </c>
      <c r="G55" s="88"/>
      <c r="H55" s="87" t="s">
        <v>36</v>
      </c>
      <c r="I55" s="89">
        <v>1003155</v>
      </c>
      <c r="J55" s="89">
        <v>0</v>
      </c>
      <c r="K55" s="89">
        <f t="shared" si="2"/>
        <v>1003155</v>
      </c>
      <c r="L55" s="89">
        <v>100316</v>
      </c>
      <c r="M55" s="89">
        <v>1103471</v>
      </c>
      <c r="N55" s="128">
        <f>+VLOOKUP(D55,'CTTT7 '!C$2:F$41,4,0)</f>
        <v>1103470.5</v>
      </c>
      <c r="O55" s="130">
        <f t="shared" si="3"/>
        <v>-0.5</v>
      </c>
    </row>
    <row r="56" spans="1:15" ht="18" hidden="1" customHeight="1" x14ac:dyDescent="0.3">
      <c r="A56">
        <f t="shared" si="4"/>
        <v>5</v>
      </c>
      <c r="B56" s="93">
        <v>45062</v>
      </c>
      <c r="C56" s="86"/>
      <c r="D56" s="86">
        <f t="shared" si="1"/>
        <v>0</v>
      </c>
      <c r="E56" s="86"/>
      <c r="F56" s="94" t="s">
        <v>269</v>
      </c>
      <c r="G56" s="87"/>
      <c r="H56" s="87"/>
      <c r="I56" s="89"/>
      <c r="J56" s="89"/>
      <c r="K56" s="89">
        <f t="shared" si="2"/>
        <v>0</v>
      </c>
      <c r="L56" s="89"/>
      <c r="M56" s="95">
        <v>-38377704</v>
      </c>
      <c r="N56" s="128" t="e">
        <f>+VLOOKUP(D56,'CTTT7 '!C$2:F$41,4,0)</f>
        <v>#N/A</v>
      </c>
      <c r="O56" s="130" t="e">
        <f t="shared" si="3"/>
        <v>#N/A</v>
      </c>
    </row>
    <row r="57" spans="1:15" ht="18" hidden="1" customHeight="1" x14ac:dyDescent="0.3">
      <c r="A57">
        <f t="shared" si="4"/>
        <v>5</v>
      </c>
      <c r="B57" s="85" t="s">
        <v>158</v>
      </c>
      <c r="C57" s="86" t="s">
        <v>159</v>
      </c>
      <c r="D57" s="86">
        <f t="shared" si="1"/>
        <v>25297</v>
      </c>
      <c r="E57" s="86" t="s">
        <v>69</v>
      </c>
      <c r="F57" s="87" t="s">
        <v>26</v>
      </c>
      <c r="G57" s="88"/>
      <c r="H57" s="87" t="s">
        <v>36</v>
      </c>
      <c r="I57" s="89">
        <v>1003155</v>
      </c>
      <c r="J57" s="89">
        <v>0</v>
      </c>
      <c r="K57" s="89">
        <f t="shared" si="2"/>
        <v>1003155</v>
      </c>
      <c r="L57" s="89">
        <v>100316</v>
      </c>
      <c r="M57" s="89">
        <v>1103471</v>
      </c>
      <c r="N57" s="128" t="e">
        <f>+VLOOKUP(D57,'CTTT7 '!C$2:F$41,4,0)</f>
        <v>#N/A</v>
      </c>
      <c r="O57" s="130" t="e">
        <f t="shared" si="3"/>
        <v>#N/A</v>
      </c>
    </row>
    <row r="58" spans="1:15" ht="18" hidden="1" customHeight="1" x14ac:dyDescent="0.3">
      <c r="A58">
        <f t="shared" si="4"/>
        <v>5</v>
      </c>
      <c r="B58" s="85" t="s">
        <v>158</v>
      </c>
      <c r="C58" s="86" t="s">
        <v>160</v>
      </c>
      <c r="D58" s="86">
        <f t="shared" si="1"/>
        <v>25301</v>
      </c>
      <c r="E58" s="86" t="s">
        <v>69</v>
      </c>
      <c r="F58" s="87" t="s">
        <v>26</v>
      </c>
      <c r="G58" s="88"/>
      <c r="H58" s="87" t="s">
        <v>37</v>
      </c>
      <c r="I58" s="89">
        <v>481674</v>
      </c>
      <c r="J58" s="89">
        <v>0</v>
      </c>
      <c r="K58" s="89">
        <f t="shared" si="2"/>
        <v>481674</v>
      </c>
      <c r="L58" s="89">
        <v>48167</v>
      </c>
      <c r="M58" s="89">
        <v>529841</v>
      </c>
      <c r="N58" s="128" t="e">
        <f>+VLOOKUP(D58,'CTTT7 '!C$2:F$41,4,0)</f>
        <v>#N/A</v>
      </c>
      <c r="O58" s="130" t="e">
        <f t="shared" si="3"/>
        <v>#N/A</v>
      </c>
    </row>
    <row r="59" spans="1:15" ht="18" hidden="1" customHeight="1" x14ac:dyDescent="0.3">
      <c r="A59">
        <f t="shared" si="4"/>
        <v>5</v>
      </c>
      <c r="B59" s="85" t="s">
        <v>161</v>
      </c>
      <c r="C59" s="86" t="s">
        <v>162</v>
      </c>
      <c r="D59" s="86">
        <f t="shared" si="1"/>
        <v>25345</v>
      </c>
      <c r="E59" s="86" t="s">
        <v>69</v>
      </c>
      <c r="F59" s="87" t="s">
        <v>26</v>
      </c>
      <c r="G59" s="88"/>
      <c r="H59" s="87" t="s">
        <v>119</v>
      </c>
      <c r="I59" s="89">
        <v>691467</v>
      </c>
      <c r="J59" s="89">
        <v>0</v>
      </c>
      <c r="K59" s="89">
        <f t="shared" si="2"/>
        <v>691467</v>
      </c>
      <c r="L59" s="89">
        <v>69147</v>
      </c>
      <c r="M59" s="89">
        <v>760614</v>
      </c>
      <c r="N59" s="128" t="e">
        <f>+VLOOKUP(D59,'CTTT7 '!C$2:F$41,4,0)</f>
        <v>#N/A</v>
      </c>
      <c r="O59" s="130" t="e">
        <f t="shared" si="3"/>
        <v>#N/A</v>
      </c>
    </row>
    <row r="60" spans="1:15" ht="18" hidden="1" customHeight="1" x14ac:dyDescent="0.3">
      <c r="A60">
        <f t="shared" si="4"/>
        <v>5</v>
      </c>
      <c r="B60" s="85" t="s">
        <v>163</v>
      </c>
      <c r="C60" s="86" t="s">
        <v>164</v>
      </c>
      <c r="D60" s="86">
        <f t="shared" si="1"/>
        <v>25829</v>
      </c>
      <c r="E60" s="86" t="s">
        <v>69</v>
      </c>
      <c r="F60" s="87" t="s">
        <v>26</v>
      </c>
      <c r="G60" s="88" t="s">
        <v>92</v>
      </c>
      <c r="H60" s="87" t="s">
        <v>165</v>
      </c>
      <c r="I60" s="89">
        <v>1089104</v>
      </c>
      <c r="J60" s="89">
        <v>54455</v>
      </c>
      <c r="K60" s="89">
        <f t="shared" si="2"/>
        <v>1034649</v>
      </c>
      <c r="L60" s="89">
        <v>103465</v>
      </c>
      <c r="M60" s="89">
        <v>1138114</v>
      </c>
      <c r="N60" s="128" t="e">
        <f>+VLOOKUP(D60,'CTTT7 '!C$2:F$41,4,0)</f>
        <v>#N/A</v>
      </c>
      <c r="O60" s="130" t="e">
        <f t="shared" si="3"/>
        <v>#N/A</v>
      </c>
    </row>
    <row r="61" spans="1:15" ht="18" hidden="1" customHeight="1" x14ac:dyDescent="0.3">
      <c r="A61">
        <f t="shared" si="4"/>
        <v>5</v>
      </c>
      <c r="B61" s="85" t="s">
        <v>166</v>
      </c>
      <c r="C61" s="86" t="s">
        <v>167</v>
      </c>
      <c r="D61" s="86">
        <f t="shared" si="1"/>
        <v>26975</v>
      </c>
      <c r="E61" s="86" t="s">
        <v>69</v>
      </c>
      <c r="F61" s="87" t="s">
        <v>26</v>
      </c>
      <c r="G61" s="88"/>
      <c r="H61" s="87" t="s">
        <v>47</v>
      </c>
      <c r="I61" s="89">
        <v>913869</v>
      </c>
      <c r="J61" s="89">
        <v>0</v>
      </c>
      <c r="K61" s="89">
        <f t="shared" si="2"/>
        <v>913869</v>
      </c>
      <c r="L61" s="89">
        <v>91387</v>
      </c>
      <c r="M61" s="89">
        <v>1005256</v>
      </c>
      <c r="N61" s="128" t="e">
        <f>+VLOOKUP(D61,'CTTT7 '!C$2:F$41,4,0)</f>
        <v>#N/A</v>
      </c>
      <c r="O61" s="130" t="e">
        <f t="shared" si="3"/>
        <v>#N/A</v>
      </c>
    </row>
    <row r="62" spans="1:15" ht="18" hidden="1" customHeight="1" x14ac:dyDescent="0.3">
      <c r="A62">
        <f t="shared" si="4"/>
        <v>5</v>
      </c>
      <c r="B62" s="85" t="s">
        <v>168</v>
      </c>
      <c r="C62" s="86" t="s">
        <v>169</v>
      </c>
      <c r="D62" s="86">
        <f t="shared" si="1"/>
        <v>28176</v>
      </c>
      <c r="E62" s="86" t="s">
        <v>69</v>
      </c>
      <c r="F62" s="87" t="s">
        <v>26</v>
      </c>
      <c r="G62" s="88"/>
      <c r="H62" s="87" t="s">
        <v>38</v>
      </c>
      <c r="I62" s="89">
        <v>700329</v>
      </c>
      <c r="J62" s="89">
        <v>0</v>
      </c>
      <c r="K62" s="89">
        <f t="shared" si="2"/>
        <v>700329</v>
      </c>
      <c r="L62" s="89">
        <v>70033</v>
      </c>
      <c r="M62" s="89">
        <v>770362</v>
      </c>
      <c r="N62" s="128" t="e">
        <f>+VLOOKUP(D62,'CTTT7 '!C$2:F$41,4,0)</f>
        <v>#N/A</v>
      </c>
      <c r="O62" s="130" t="e">
        <f t="shared" si="3"/>
        <v>#N/A</v>
      </c>
    </row>
    <row r="63" spans="1:15" ht="18" hidden="1" customHeight="1" x14ac:dyDescent="0.3">
      <c r="A63">
        <f t="shared" si="4"/>
        <v>5</v>
      </c>
      <c r="B63" s="85" t="s">
        <v>170</v>
      </c>
      <c r="C63" s="86" t="s">
        <v>171</v>
      </c>
      <c r="D63" s="86">
        <f t="shared" si="1"/>
        <v>28316</v>
      </c>
      <c r="E63" s="86" t="s">
        <v>69</v>
      </c>
      <c r="F63" s="87" t="s">
        <v>26</v>
      </c>
      <c r="G63" s="88"/>
      <c r="H63" s="87" t="s">
        <v>119</v>
      </c>
      <c r="I63" s="89">
        <v>443862</v>
      </c>
      <c r="J63" s="89">
        <v>0</v>
      </c>
      <c r="K63" s="89">
        <f t="shared" si="2"/>
        <v>443862</v>
      </c>
      <c r="L63" s="89">
        <v>44386</v>
      </c>
      <c r="M63" s="89">
        <v>488248</v>
      </c>
      <c r="N63" s="128" t="e">
        <f>+VLOOKUP(D63,'CTTT7 '!C$2:F$41,4,0)</f>
        <v>#N/A</v>
      </c>
      <c r="O63" s="130" t="e">
        <f t="shared" si="3"/>
        <v>#N/A</v>
      </c>
    </row>
    <row r="64" spans="1:15" ht="18" hidden="1" customHeight="1" x14ac:dyDescent="0.3">
      <c r="A64">
        <f t="shared" si="4"/>
        <v>5</v>
      </c>
      <c r="B64" s="85" t="s">
        <v>172</v>
      </c>
      <c r="C64" s="86" t="s">
        <v>173</v>
      </c>
      <c r="D64" s="86">
        <f t="shared" si="1"/>
        <v>28378</v>
      </c>
      <c r="E64" s="86" t="s">
        <v>69</v>
      </c>
      <c r="F64" s="87" t="s">
        <v>26</v>
      </c>
      <c r="G64" s="88"/>
      <c r="H64" s="87" t="s">
        <v>37</v>
      </c>
      <c r="I64" s="89">
        <v>916040</v>
      </c>
      <c r="J64" s="89">
        <v>0</v>
      </c>
      <c r="K64" s="89">
        <f t="shared" si="2"/>
        <v>916040</v>
      </c>
      <c r="L64" s="89">
        <v>91604</v>
      </c>
      <c r="M64" s="89">
        <v>1007644</v>
      </c>
      <c r="N64" s="128" t="e">
        <f>+VLOOKUP(D64,'CTTT7 '!C$2:F$41,4,0)</f>
        <v>#N/A</v>
      </c>
      <c r="O64" s="130" t="e">
        <f t="shared" si="3"/>
        <v>#N/A</v>
      </c>
    </row>
    <row r="65" spans="1:15" ht="18" hidden="1" customHeight="1" x14ac:dyDescent="0.3">
      <c r="A65">
        <f t="shared" si="4"/>
        <v>5</v>
      </c>
      <c r="B65" s="85" t="s">
        <v>172</v>
      </c>
      <c r="C65" s="86" t="s">
        <v>174</v>
      </c>
      <c r="D65" s="86">
        <f t="shared" si="1"/>
        <v>28449</v>
      </c>
      <c r="E65" s="86" t="s">
        <v>69</v>
      </c>
      <c r="F65" s="87" t="s">
        <v>26</v>
      </c>
      <c r="G65" s="88" t="s">
        <v>92</v>
      </c>
      <c r="H65" s="87" t="s">
        <v>175</v>
      </c>
      <c r="I65" s="89">
        <v>1089104</v>
      </c>
      <c r="J65" s="89">
        <v>54455</v>
      </c>
      <c r="K65" s="89">
        <f t="shared" si="2"/>
        <v>1034649</v>
      </c>
      <c r="L65" s="89">
        <v>103465</v>
      </c>
      <c r="M65" s="89">
        <v>1138114</v>
      </c>
      <c r="N65" s="128" t="e">
        <f>+VLOOKUP(D65,'CTTT7 '!C$2:F$41,4,0)</f>
        <v>#N/A</v>
      </c>
      <c r="O65" s="130" t="e">
        <f t="shared" si="3"/>
        <v>#N/A</v>
      </c>
    </row>
    <row r="66" spans="1:15" ht="18" hidden="1" customHeight="1" x14ac:dyDescent="0.3">
      <c r="A66">
        <f t="shared" si="4"/>
        <v>5</v>
      </c>
      <c r="B66" s="85" t="s">
        <v>176</v>
      </c>
      <c r="C66" s="86" t="s">
        <v>177</v>
      </c>
      <c r="D66" s="86">
        <f t="shared" si="1"/>
        <v>30081</v>
      </c>
      <c r="E66" s="86" t="s">
        <v>69</v>
      </c>
      <c r="F66" s="87" t="s">
        <v>26</v>
      </c>
      <c r="G66" s="88"/>
      <c r="H66" s="87" t="s">
        <v>48</v>
      </c>
      <c r="I66" s="89">
        <v>660793</v>
      </c>
      <c r="J66" s="89">
        <v>0</v>
      </c>
      <c r="K66" s="89">
        <f t="shared" si="2"/>
        <v>660793</v>
      </c>
      <c r="L66" s="89">
        <v>66079</v>
      </c>
      <c r="M66" s="89">
        <v>726872</v>
      </c>
      <c r="N66" s="128" t="e">
        <f>+VLOOKUP(D66,'CTTT7 '!C$2:F$41,4,0)</f>
        <v>#N/A</v>
      </c>
      <c r="O66" s="130" t="e">
        <f t="shared" si="3"/>
        <v>#N/A</v>
      </c>
    </row>
    <row r="67" spans="1:15" ht="18" hidden="1" customHeight="1" x14ac:dyDescent="0.3">
      <c r="A67">
        <f t="shared" si="4"/>
        <v>5</v>
      </c>
      <c r="B67" s="85" t="s">
        <v>176</v>
      </c>
      <c r="C67" s="86" t="s">
        <v>178</v>
      </c>
      <c r="D67" s="86">
        <f t="shared" si="1"/>
        <v>30090</v>
      </c>
      <c r="E67" s="86" t="s">
        <v>69</v>
      </c>
      <c r="F67" s="87" t="s">
        <v>26</v>
      </c>
      <c r="G67" s="88"/>
      <c r="H67" s="87" t="s">
        <v>127</v>
      </c>
      <c r="I67" s="89">
        <v>1071721</v>
      </c>
      <c r="J67" s="89">
        <v>0</v>
      </c>
      <c r="K67" s="89">
        <f t="shared" si="2"/>
        <v>1071721</v>
      </c>
      <c r="L67" s="89">
        <v>107172</v>
      </c>
      <c r="M67" s="89">
        <v>1178893</v>
      </c>
      <c r="N67" s="128" t="e">
        <f>+VLOOKUP(D67,'CTTT7 '!C$2:F$41,4,0)</f>
        <v>#N/A</v>
      </c>
      <c r="O67" s="130" t="e">
        <f t="shared" si="3"/>
        <v>#N/A</v>
      </c>
    </row>
    <row r="68" spans="1:15" ht="18" hidden="1" customHeight="1" x14ac:dyDescent="0.3">
      <c r="A68">
        <f t="shared" si="4"/>
        <v>5</v>
      </c>
      <c r="B68" s="85" t="s">
        <v>176</v>
      </c>
      <c r="C68" s="86" t="s">
        <v>179</v>
      </c>
      <c r="D68" s="86">
        <f t="shared" si="1"/>
        <v>30092</v>
      </c>
      <c r="E68" s="86" t="s">
        <v>69</v>
      </c>
      <c r="F68" s="87" t="s">
        <v>26</v>
      </c>
      <c r="G68" s="88"/>
      <c r="H68" s="87" t="s">
        <v>61</v>
      </c>
      <c r="I68" s="89">
        <v>471995</v>
      </c>
      <c r="J68" s="89">
        <v>0</v>
      </c>
      <c r="K68" s="89">
        <f t="shared" si="2"/>
        <v>471995</v>
      </c>
      <c r="L68" s="89">
        <v>47200</v>
      </c>
      <c r="M68" s="89">
        <v>519195</v>
      </c>
      <c r="N68" s="128" t="e">
        <f>+VLOOKUP(D68,'CTTT7 '!C$2:F$41,4,0)</f>
        <v>#N/A</v>
      </c>
      <c r="O68" s="130" t="e">
        <f t="shared" si="3"/>
        <v>#N/A</v>
      </c>
    </row>
    <row r="69" spans="1:15" ht="18" hidden="1" customHeight="1" x14ac:dyDescent="0.3">
      <c r="A69">
        <f t="shared" ref="A69:A75" si="5">+MONTH(B69)</f>
        <v>5</v>
      </c>
      <c r="B69" s="85" t="s">
        <v>176</v>
      </c>
      <c r="C69" s="86" t="s">
        <v>180</v>
      </c>
      <c r="D69" s="86">
        <f t="shared" si="1"/>
        <v>30102</v>
      </c>
      <c r="E69" s="86" t="s">
        <v>69</v>
      </c>
      <c r="F69" s="87" t="s">
        <v>26</v>
      </c>
      <c r="G69" s="88"/>
      <c r="H69" s="87" t="s">
        <v>47</v>
      </c>
      <c r="I69" s="89">
        <v>283197</v>
      </c>
      <c r="J69" s="89">
        <v>0</v>
      </c>
      <c r="K69" s="89">
        <f t="shared" si="2"/>
        <v>283197</v>
      </c>
      <c r="L69" s="89">
        <v>28320</v>
      </c>
      <c r="M69" s="89">
        <v>311517</v>
      </c>
      <c r="N69" s="128" t="e">
        <f>+VLOOKUP(D69,'CTTT7 '!C$2:F$41,4,0)</f>
        <v>#N/A</v>
      </c>
      <c r="O69" s="130" t="e">
        <f t="shared" si="3"/>
        <v>#N/A</v>
      </c>
    </row>
    <row r="70" spans="1:15" ht="18" hidden="1" customHeight="1" x14ac:dyDescent="0.3">
      <c r="A70">
        <f t="shared" si="5"/>
        <v>5</v>
      </c>
      <c r="B70" s="85" t="s">
        <v>181</v>
      </c>
      <c r="C70" s="86" t="s">
        <v>182</v>
      </c>
      <c r="D70" s="86">
        <f t="shared" ref="D70:D97" si="6">+C70*1</f>
        <v>30460</v>
      </c>
      <c r="E70" s="86" t="s">
        <v>69</v>
      </c>
      <c r="F70" s="87" t="s">
        <v>26</v>
      </c>
      <c r="G70" s="88"/>
      <c r="H70" s="87" t="s">
        <v>51</v>
      </c>
      <c r="I70" s="89">
        <v>471995</v>
      </c>
      <c r="J70" s="89">
        <v>0</v>
      </c>
      <c r="K70" s="89">
        <f t="shared" ref="K70:K96" si="7">+I70-J70</f>
        <v>471995</v>
      </c>
      <c r="L70" s="89">
        <v>47200</v>
      </c>
      <c r="M70" s="89">
        <v>519195</v>
      </c>
      <c r="N70" s="128" t="e">
        <f>+VLOOKUP(D70,'CTTT7 '!C$2:F$41,4,0)</f>
        <v>#N/A</v>
      </c>
      <c r="O70" s="130" t="e">
        <f t="shared" ref="O70:O97" si="8">+N70-M70</f>
        <v>#N/A</v>
      </c>
    </row>
    <row r="71" spans="1:15" ht="18" hidden="1" customHeight="1" x14ac:dyDescent="0.3">
      <c r="A71">
        <f t="shared" si="5"/>
        <v>5</v>
      </c>
      <c r="B71" s="85" t="s">
        <v>181</v>
      </c>
      <c r="C71" s="86" t="s">
        <v>183</v>
      </c>
      <c r="D71" s="86">
        <f t="shared" si="6"/>
        <v>30958</v>
      </c>
      <c r="E71" s="86" t="s">
        <v>69</v>
      </c>
      <c r="F71" s="87" t="s">
        <v>26</v>
      </c>
      <c r="G71" s="88"/>
      <c r="H71" s="87" t="s">
        <v>37</v>
      </c>
      <c r="I71" s="89">
        <v>433143</v>
      </c>
      <c r="J71" s="89">
        <v>0</v>
      </c>
      <c r="K71" s="89">
        <f t="shared" si="7"/>
        <v>433143</v>
      </c>
      <c r="L71" s="89">
        <v>43314</v>
      </c>
      <c r="M71" s="89">
        <v>476457</v>
      </c>
      <c r="N71" s="128" t="e">
        <f>+VLOOKUP(D71,'CTTT7 '!C$2:F$41,4,0)</f>
        <v>#N/A</v>
      </c>
      <c r="O71" s="130" t="e">
        <f t="shared" si="8"/>
        <v>#N/A</v>
      </c>
    </row>
    <row r="72" spans="1:15" ht="18" hidden="1" customHeight="1" x14ac:dyDescent="0.3">
      <c r="A72">
        <f t="shared" si="5"/>
        <v>5</v>
      </c>
      <c r="B72" s="85" t="s">
        <v>184</v>
      </c>
      <c r="C72" s="86" t="s">
        <v>185</v>
      </c>
      <c r="D72" s="86">
        <f t="shared" si="6"/>
        <v>31295</v>
      </c>
      <c r="E72" s="86" t="s">
        <v>69</v>
      </c>
      <c r="F72" s="87" t="s">
        <v>26</v>
      </c>
      <c r="G72" s="88"/>
      <c r="H72" s="87" t="s">
        <v>60</v>
      </c>
      <c r="I72" s="89">
        <v>973227</v>
      </c>
      <c r="J72" s="89">
        <v>0</v>
      </c>
      <c r="K72" s="89">
        <f t="shared" si="7"/>
        <v>973227</v>
      </c>
      <c r="L72" s="89">
        <v>97323</v>
      </c>
      <c r="M72" s="89">
        <v>1070550</v>
      </c>
      <c r="N72" s="128" t="e">
        <f>+VLOOKUP(D72,'CTTT7 '!C$2:F$41,4,0)</f>
        <v>#N/A</v>
      </c>
      <c r="O72" s="130" t="e">
        <f t="shared" si="8"/>
        <v>#N/A</v>
      </c>
    </row>
    <row r="73" spans="1:15" ht="18" hidden="1" customHeight="1" x14ac:dyDescent="0.3">
      <c r="A73">
        <f t="shared" si="5"/>
        <v>5</v>
      </c>
      <c r="B73" s="85" t="s">
        <v>186</v>
      </c>
      <c r="C73" s="86" t="s">
        <v>187</v>
      </c>
      <c r="D73" s="86">
        <f t="shared" si="6"/>
        <v>31413</v>
      </c>
      <c r="E73" s="86" t="s">
        <v>69</v>
      </c>
      <c r="F73" s="87" t="s">
        <v>26</v>
      </c>
      <c r="G73" s="88"/>
      <c r="H73" s="87" t="s">
        <v>119</v>
      </c>
      <c r="I73" s="89">
        <v>656043</v>
      </c>
      <c r="J73" s="89">
        <v>0</v>
      </c>
      <c r="K73" s="89">
        <f t="shared" si="7"/>
        <v>656043</v>
      </c>
      <c r="L73" s="89">
        <v>65604</v>
      </c>
      <c r="M73" s="89">
        <v>721647</v>
      </c>
      <c r="N73" s="128" t="e">
        <f>+VLOOKUP(D73,'CTTT7 '!C$2:F$41,4,0)</f>
        <v>#N/A</v>
      </c>
      <c r="O73" s="130" t="e">
        <f t="shared" si="8"/>
        <v>#N/A</v>
      </c>
    </row>
    <row r="74" spans="1:15" ht="18" hidden="1" customHeight="1" x14ac:dyDescent="0.3">
      <c r="A74">
        <f t="shared" si="5"/>
        <v>5</v>
      </c>
      <c r="B74" s="85" t="s">
        <v>188</v>
      </c>
      <c r="C74" s="86" t="s">
        <v>189</v>
      </c>
      <c r="D74" s="86">
        <f t="shared" si="6"/>
        <v>31489</v>
      </c>
      <c r="E74" s="86" t="s">
        <v>69</v>
      </c>
      <c r="F74" s="87" t="s">
        <v>26</v>
      </c>
      <c r="G74" s="88"/>
      <c r="H74" s="87" t="s">
        <v>108</v>
      </c>
      <c r="I74" s="89">
        <v>1107107</v>
      </c>
      <c r="J74" s="89">
        <v>0</v>
      </c>
      <c r="K74" s="89">
        <f t="shared" si="7"/>
        <v>1107107</v>
      </c>
      <c r="L74" s="89">
        <v>110711</v>
      </c>
      <c r="M74" s="89">
        <v>1217818</v>
      </c>
      <c r="N74" s="128" t="e">
        <f>+VLOOKUP(D74,'CTTT7 '!C$2:F$41,4,0)</f>
        <v>#N/A</v>
      </c>
      <c r="O74" s="130" t="e">
        <f t="shared" si="8"/>
        <v>#N/A</v>
      </c>
    </row>
    <row r="75" spans="1:15" ht="18" hidden="1" customHeight="1" x14ac:dyDescent="0.3">
      <c r="A75">
        <f t="shared" si="5"/>
        <v>5</v>
      </c>
      <c r="B75" s="85" t="s">
        <v>190</v>
      </c>
      <c r="C75" s="86" t="s">
        <v>191</v>
      </c>
      <c r="D75" s="86">
        <f t="shared" si="6"/>
        <v>31600</v>
      </c>
      <c r="E75" s="86" t="s">
        <v>69</v>
      </c>
      <c r="F75" s="87" t="s">
        <v>26</v>
      </c>
      <c r="G75" s="88"/>
      <c r="H75" s="87" t="s">
        <v>175</v>
      </c>
      <c r="I75" s="89">
        <v>1028386</v>
      </c>
      <c r="J75" s="89">
        <v>0</v>
      </c>
      <c r="K75" s="89">
        <f t="shared" si="7"/>
        <v>1028386</v>
      </c>
      <c r="L75" s="89">
        <v>102839</v>
      </c>
      <c r="M75" s="89">
        <v>1131225</v>
      </c>
      <c r="N75" s="128" t="e">
        <f>+VLOOKUP(D75,'CTTT7 '!C$2:F$41,4,0)</f>
        <v>#N/A</v>
      </c>
      <c r="O75" s="130" t="e">
        <f t="shared" si="8"/>
        <v>#N/A</v>
      </c>
    </row>
    <row r="76" spans="1:15" ht="18" hidden="1" customHeight="1" x14ac:dyDescent="0.3">
      <c r="A76">
        <v>5</v>
      </c>
      <c r="B76" s="93">
        <v>45076</v>
      </c>
      <c r="C76" s="86"/>
      <c r="D76" s="86">
        <f t="shared" si="6"/>
        <v>0</v>
      </c>
      <c r="E76" s="86"/>
      <c r="F76" s="87" t="s">
        <v>296</v>
      </c>
      <c r="G76" s="88"/>
      <c r="H76" s="87"/>
      <c r="I76" s="89"/>
      <c r="J76" s="89"/>
      <c r="K76" s="89">
        <f t="shared" si="7"/>
        <v>0</v>
      </c>
      <c r="L76" s="89"/>
      <c r="M76" s="95">
        <f>-SUM(K11:K75)*0.07*1.1</f>
        <v>-4565811.7120000012</v>
      </c>
      <c r="N76" s="128" t="e">
        <f>+VLOOKUP(D76,'CTTT7 '!C$2:F$41,4,0)</f>
        <v>#N/A</v>
      </c>
      <c r="O76" s="130" t="e">
        <f t="shared" si="8"/>
        <v>#N/A</v>
      </c>
    </row>
    <row r="77" spans="1:15" ht="18" hidden="1" customHeight="1" x14ac:dyDescent="0.3">
      <c r="A77">
        <f t="shared" ref="A77:A96" si="9">+MONTH(B77)</f>
        <v>6</v>
      </c>
      <c r="B77" s="96">
        <v>45091</v>
      </c>
      <c r="C77" s="88"/>
      <c r="D77" s="86">
        <f t="shared" si="6"/>
        <v>0</v>
      </c>
      <c r="E77" s="97" t="s">
        <v>231</v>
      </c>
      <c r="F77" s="97" t="s">
        <v>26</v>
      </c>
      <c r="G77" s="97"/>
      <c r="H77" s="97" t="s">
        <v>297</v>
      </c>
      <c r="I77" s="98">
        <v>-1241085</v>
      </c>
      <c r="J77" s="98">
        <v>0</v>
      </c>
      <c r="K77" s="89">
        <f t="shared" si="7"/>
        <v>-1241085</v>
      </c>
      <c r="L77" s="98">
        <v>-124109</v>
      </c>
      <c r="M77" s="98">
        <v>-1365194</v>
      </c>
      <c r="N77" s="128" t="e">
        <f>+VLOOKUP(D77,'CTTT7 '!C$2:F$41,4,0)</f>
        <v>#N/A</v>
      </c>
      <c r="O77" s="130" t="e">
        <f t="shared" si="8"/>
        <v>#N/A</v>
      </c>
    </row>
    <row r="78" spans="1:15" ht="18" hidden="1" customHeight="1" x14ac:dyDescent="0.3">
      <c r="A78">
        <f t="shared" si="9"/>
        <v>6</v>
      </c>
      <c r="B78" s="96">
        <v>45103</v>
      </c>
      <c r="C78" s="88"/>
      <c r="D78" s="86">
        <f t="shared" si="6"/>
        <v>0</v>
      </c>
      <c r="E78" s="97" t="s">
        <v>229</v>
      </c>
      <c r="F78" s="97" t="s">
        <v>26</v>
      </c>
      <c r="G78" s="97"/>
      <c r="H78" s="97" t="s">
        <v>230</v>
      </c>
      <c r="I78" s="98">
        <v>-794069</v>
      </c>
      <c r="J78" s="98">
        <v>0</v>
      </c>
      <c r="K78" s="89">
        <f t="shared" si="7"/>
        <v>-794069</v>
      </c>
      <c r="L78" s="98">
        <v>-79410</v>
      </c>
      <c r="M78" s="98">
        <v>-873506</v>
      </c>
      <c r="N78" s="128" t="e">
        <f>+VLOOKUP(D78,'CTTT7 '!C$2:F$41,4,0)</f>
        <v>#N/A</v>
      </c>
      <c r="O78" s="130" t="e">
        <f t="shared" si="8"/>
        <v>#N/A</v>
      </c>
    </row>
    <row r="79" spans="1:15" ht="18" hidden="1" customHeight="1" x14ac:dyDescent="0.3">
      <c r="A79">
        <f t="shared" si="9"/>
        <v>6</v>
      </c>
      <c r="B79" s="99" t="s">
        <v>197</v>
      </c>
      <c r="C79" s="86" t="s">
        <v>196</v>
      </c>
      <c r="D79" s="86">
        <f t="shared" si="6"/>
        <v>32833</v>
      </c>
      <c r="E79" s="86" t="s">
        <v>69</v>
      </c>
      <c r="F79" s="87" t="s">
        <v>26</v>
      </c>
      <c r="G79" s="88"/>
      <c r="H79" s="87" t="s">
        <v>37</v>
      </c>
      <c r="I79" s="89">
        <v>401648</v>
      </c>
      <c r="J79" s="89">
        <v>0</v>
      </c>
      <c r="K79" s="89">
        <f t="shared" si="7"/>
        <v>401648</v>
      </c>
      <c r="L79" s="89">
        <v>40165</v>
      </c>
      <c r="M79" s="89">
        <v>441813</v>
      </c>
      <c r="N79" s="128" t="e">
        <f>+VLOOKUP(D79,'CTTT7 '!C$2:F$41,4,0)</f>
        <v>#N/A</v>
      </c>
      <c r="O79" s="130" t="e">
        <f t="shared" si="8"/>
        <v>#N/A</v>
      </c>
    </row>
    <row r="80" spans="1:15" ht="18" hidden="1" customHeight="1" x14ac:dyDescent="0.3">
      <c r="A80">
        <f t="shared" si="9"/>
        <v>6</v>
      </c>
      <c r="B80" s="99" t="s">
        <v>200</v>
      </c>
      <c r="C80" s="86" t="s">
        <v>199</v>
      </c>
      <c r="D80" s="86">
        <f t="shared" si="6"/>
        <v>33066</v>
      </c>
      <c r="E80" s="86" t="s">
        <v>69</v>
      </c>
      <c r="F80" s="87" t="s">
        <v>26</v>
      </c>
      <c r="G80" s="88"/>
      <c r="H80" s="87" t="s">
        <v>60</v>
      </c>
      <c r="I80" s="89">
        <v>867995</v>
      </c>
      <c r="J80" s="89">
        <v>0</v>
      </c>
      <c r="K80" s="89">
        <f t="shared" si="7"/>
        <v>867995</v>
      </c>
      <c r="L80" s="89">
        <v>86800</v>
      </c>
      <c r="M80" s="89">
        <v>954795</v>
      </c>
      <c r="N80" s="128" t="e">
        <f>+VLOOKUP(D80,'CTTT7 '!C$2:F$41,4,0)</f>
        <v>#N/A</v>
      </c>
      <c r="O80" s="130" t="e">
        <f t="shared" si="8"/>
        <v>#N/A</v>
      </c>
    </row>
    <row r="81" spans="1:15" ht="18" hidden="1" customHeight="1" x14ac:dyDescent="0.3">
      <c r="A81">
        <f t="shared" si="9"/>
        <v>6</v>
      </c>
      <c r="B81" s="99" t="s">
        <v>202</v>
      </c>
      <c r="C81" s="86" t="s">
        <v>201</v>
      </c>
      <c r="D81" s="86">
        <f t="shared" si="6"/>
        <v>33322</v>
      </c>
      <c r="E81" s="86" t="s">
        <v>69</v>
      </c>
      <c r="F81" s="87" t="s">
        <v>26</v>
      </c>
      <c r="G81" s="88"/>
      <c r="H81" s="87" t="s">
        <v>165</v>
      </c>
      <c r="I81" s="89">
        <v>751634</v>
      </c>
      <c r="J81" s="89">
        <v>0</v>
      </c>
      <c r="K81" s="89">
        <f t="shared" si="7"/>
        <v>751634</v>
      </c>
      <c r="L81" s="89">
        <v>75163</v>
      </c>
      <c r="M81" s="89">
        <v>826797</v>
      </c>
      <c r="N81" s="128" t="e">
        <f>+VLOOKUP(D81,'CTTT7 '!C$2:F$41,4,0)</f>
        <v>#N/A</v>
      </c>
      <c r="O81" s="130" t="e">
        <f t="shared" si="8"/>
        <v>#N/A</v>
      </c>
    </row>
    <row r="82" spans="1:15" ht="18" hidden="1" customHeight="1" x14ac:dyDescent="0.3">
      <c r="A82">
        <f t="shared" si="9"/>
        <v>6</v>
      </c>
      <c r="B82" s="99" t="s">
        <v>204</v>
      </c>
      <c r="C82" s="86" t="s">
        <v>203</v>
      </c>
      <c r="D82" s="86">
        <f t="shared" si="6"/>
        <v>33663</v>
      </c>
      <c r="E82" s="86" t="s">
        <v>69</v>
      </c>
      <c r="F82" s="87" t="s">
        <v>26</v>
      </c>
      <c r="G82" s="88"/>
      <c r="H82" s="87" t="s">
        <v>37</v>
      </c>
      <c r="I82" s="89">
        <v>442224</v>
      </c>
      <c r="J82" s="89">
        <v>0</v>
      </c>
      <c r="K82" s="89">
        <f t="shared" si="7"/>
        <v>442224</v>
      </c>
      <c r="L82" s="89">
        <v>44222</v>
      </c>
      <c r="M82" s="89">
        <v>486446</v>
      </c>
      <c r="N82" s="128" t="e">
        <f>+VLOOKUP(D82,'CTTT7 '!C$2:F$41,4,0)</f>
        <v>#N/A</v>
      </c>
      <c r="O82" s="130" t="e">
        <f t="shared" si="8"/>
        <v>#N/A</v>
      </c>
    </row>
    <row r="83" spans="1:15" ht="18" hidden="1" customHeight="1" x14ac:dyDescent="0.3">
      <c r="A83">
        <f t="shared" si="9"/>
        <v>6</v>
      </c>
      <c r="B83" s="99" t="s">
        <v>204</v>
      </c>
      <c r="C83" s="86" t="s">
        <v>205</v>
      </c>
      <c r="D83" s="86">
        <f t="shared" si="6"/>
        <v>34306</v>
      </c>
      <c r="E83" s="86" t="s">
        <v>69</v>
      </c>
      <c r="F83" s="87" t="s">
        <v>26</v>
      </c>
      <c r="G83" s="88"/>
      <c r="H83" s="87" t="s">
        <v>127</v>
      </c>
      <c r="I83" s="89">
        <v>796394</v>
      </c>
      <c r="J83" s="89">
        <v>0</v>
      </c>
      <c r="K83" s="89">
        <f t="shared" si="7"/>
        <v>796394</v>
      </c>
      <c r="L83" s="89">
        <v>79639</v>
      </c>
      <c r="M83" s="89">
        <v>876033</v>
      </c>
      <c r="N83" s="128" t="e">
        <f>+VLOOKUP(D83,'CTTT7 '!C$2:F$41,4,0)</f>
        <v>#N/A</v>
      </c>
      <c r="O83" s="130" t="e">
        <f t="shared" si="8"/>
        <v>#N/A</v>
      </c>
    </row>
    <row r="84" spans="1:15" ht="18" hidden="1" customHeight="1" x14ac:dyDescent="0.3">
      <c r="A84">
        <f t="shared" si="9"/>
        <v>6</v>
      </c>
      <c r="B84" s="99" t="s">
        <v>207</v>
      </c>
      <c r="C84" s="86" t="s">
        <v>206</v>
      </c>
      <c r="D84" s="86">
        <f t="shared" si="6"/>
        <v>34661</v>
      </c>
      <c r="E84" s="86" t="s">
        <v>69</v>
      </c>
      <c r="F84" s="87" t="s">
        <v>26</v>
      </c>
      <c r="G84" s="88"/>
      <c r="H84" s="87" t="s">
        <v>36</v>
      </c>
      <c r="I84" s="89">
        <v>527296</v>
      </c>
      <c r="J84" s="89">
        <v>0</v>
      </c>
      <c r="K84" s="89">
        <f t="shared" si="7"/>
        <v>527296</v>
      </c>
      <c r="L84" s="89">
        <v>52730</v>
      </c>
      <c r="M84" s="89">
        <v>580026</v>
      </c>
      <c r="N84" s="128" t="e">
        <f>+VLOOKUP(D84,'CTTT7 '!C$2:F$41,4,0)</f>
        <v>#N/A</v>
      </c>
      <c r="O84" s="130" t="e">
        <f t="shared" si="8"/>
        <v>#N/A</v>
      </c>
    </row>
    <row r="85" spans="1:15" ht="18" hidden="1" customHeight="1" x14ac:dyDescent="0.3">
      <c r="A85">
        <f t="shared" si="9"/>
        <v>6</v>
      </c>
      <c r="B85" s="99" t="s">
        <v>207</v>
      </c>
      <c r="C85" s="86" t="s">
        <v>208</v>
      </c>
      <c r="D85" s="86">
        <f t="shared" si="6"/>
        <v>34673</v>
      </c>
      <c r="E85" s="86" t="s">
        <v>69</v>
      </c>
      <c r="F85" s="87" t="s">
        <v>26</v>
      </c>
      <c r="G85" s="88"/>
      <c r="H85" s="87" t="s">
        <v>37</v>
      </c>
      <c r="I85" s="89">
        <v>279900</v>
      </c>
      <c r="J85" s="89">
        <v>0</v>
      </c>
      <c r="K85" s="89">
        <f t="shared" si="7"/>
        <v>279900</v>
      </c>
      <c r="L85" s="89">
        <v>27990</v>
      </c>
      <c r="M85" s="89">
        <v>307890</v>
      </c>
      <c r="N85" s="128" t="e">
        <f>+VLOOKUP(D85,'CTTT7 '!C$2:F$41,4,0)</f>
        <v>#N/A</v>
      </c>
      <c r="O85" s="130" t="e">
        <f t="shared" si="8"/>
        <v>#N/A</v>
      </c>
    </row>
    <row r="86" spans="1:15" ht="18" hidden="1" customHeight="1" x14ac:dyDescent="0.3">
      <c r="A86">
        <f t="shared" si="9"/>
        <v>6</v>
      </c>
      <c r="B86" s="99" t="s">
        <v>210</v>
      </c>
      <c r="C86" s="86" t="s">
        <v>209</v>
      </c>
      <c r="D86" s="86">
        <f t="shared" si="6"/>
        <v>34746</v>
      </c>
      <c r="E86" s="86" t="s">
        <v>69</v>
      </c>
      <c r="F86" s="87" t="s">
        <v>26</v>
      </c>
      <c r="G86" s="88"/>
      <c r="H86" s="87" t="s">
        <v>119</v>
      </c>
      <c r="I86" s="89">
        <v>713080</v>
      </c>
      <c r="J86" s="89">
        <v>0</v>
      </c>
      <c r="K86" s="89">
        <f t="shared" si="7"/>
        <v>713080</v>
      </c>
      <c r="L86" s="89">
        <v>71308</v>
      </c>
      <c r="M86" s="89">
        <v>784388</v>
      </c>
      <c r="N86" s="128" t="e">
        <f>+VLOOKUP(D86,'CTTT7 '!C$2:F$41,4,0)</f>
        <v>#N/A</v>
      </c>
      <c r="O86" s="130" t="e">
        <f t="shared" si="8"/>
        <v>#N/A</v>
      </c>
    </row>
    <row r="87" spans="1:15" ht="18" hidden="1" customHeight="1" x14ac:dyDescent="0.3">
      <c r="A87">
        <f t="shared" si="9"/>
        <v>6</v>
      </c>
      <c r="B87" s="99" t="s">
        <v>212</v>
      </c>
      <c r="C87" s="86" t="s">
        <v>211</v>
      </c>
      <c r="D87" s="86">
        <f t="shared" si="6"/>
        <v>36037</v>
      </c>
      <c r="E87" s="86" t="s">
        <v>69</v>
      </c>
      <c r="F87" s="87" t="s">
        <v>26</v>
      </c>
      <c r="G87" s="88"/>
      <c r="H87" s="87" t="s">
        <v>108</v>
      </c>
      <c r="I87" s="89">
        <v>718349</v>
      </c>
      <c r="J87" s="89">
        <v>0</v>
      </c>
      <c r="K87" s="89">
        <f t="shared" si="7"/>
        <v>718349</v>
      </c>
      <c r="L87" s="89">
        <v>71835</v>
      </c>
      <c r="M87" s="89">
        <v>790184</v>
      </c>
      <c r="N87" s="128" t="e">
        <f>+VLOOKUP(D87,'CTTT7 '!C$2:F$41,4,0)</f>
        <v>#N/A</v>
      </c>
      <c r="O87" s="130" t="e">
        <f t="shared" si="8"/>
        <v>#N/A</v>
      </c>
    </row>
    <row r="88" spans="1:15" ht="18" hidden="1" customHeight="1" x14ac:dyDescent="0.3">
      <c r="A88">
        <f t="shared" si="9"/>
        <v>6</v>
      </c>
      <c r="B88" s="99" t="s">
        <v>212</v>
      </c>
      <c r="C88" s="86" t="s">
        <v>213</v>
      </c>
      <c r="D88" s="86">
        <f t="shared" si="6"/>
        <v>36104</v>
      </c>
      <c r="E88" s="86" t="s">
        <v>69</v>
      </c>
      <c r="F88" s="87" t="s">
        <v>26</v>
      </c>
      <c r="G88" s="88"/>
      <c r="H88" s="87" t="s">
        <v>37</v>
      </c>
      <c r="I88" s="89">
        <v>259690</v>
      </c>
      <c r="J88" s="89">
        <v>0</v>
      </c>
      <c r="K88" s="89">
        <f t="shared" si="7"/>
        <v>259690</v>
      </c>
      <c r="L88" s="89">
        <v>25969</v>
      </c>
      <c r="M88" s="89">
        <v>285659</v>
      </c>
      <c r="N88" s="128" t="e">
        <f>+VLOOKUP(D88,'CTTT7 '!C$2:F$41,4,0)</f>
        <v>#N/A</v>
      </c>
      <c r="O88" s="130" t="e">
        <f t="shared" si="8"/>
        <v>#N/A</v>
      </c>
    </row>
    <row r="89" spans="1:15" ht="18" hidden="1" customHeight="1" x14ac:dyDescent="0.3">
      <c r="A89">
        <f t="shared" si="9"/>
        <v>6</v>
      </c>
      <c r="B89" s="99" t="s">
        <v>215</v>
      </c>
      <c r="C89" s="86" t="s">
        <v>214</v>
      </c>
      <c r="D89" s="86">
        <f t="shared" si="6"/>
        <v>36128</v>
      </c>
      <c r="E89" s="86" t="s">
        <v>69</v>
      </c>
      <c r="F89" s="87" t="s">
        <v>26</v>
      </c>
      <c r="G89" s="88"/>
      <c r="H89" s="87" t="s">
        <v>36</v>
      </c>
      <c r="I89" s="89">
        <v>365351</v>
      </c>
      <c r="J89" s="89">
        <v>0</v>
      </c>
      <c r="K89" s="89">
        <f t="shared" si="7"/>
        <v>365351</v>
      </c>
      <c r="L89" s="89">
        <v>36535</v>
      </c>
      <c r="M89" s="89">
        <v>401886</v>
      </c>
      <c r="N89" s="128" t="e">
        <f>+VLOOKUP(D89,'CTTT7 '!C$2:F$41,4,0)</f>
        <v>#N/A</v>
      </c>
      <c r="O89" s="130" t="e">
        <f t="shared" si="8"/>
        <v>#N/A</v>
      </c>
    </row>
    <row r="90" spans="1:15" ht="18" hidden="1" customHeight="1" x14ac:dyDescent="0.3">
      <c r="A90">
        <f t="shared" si="9"/>
        <v>6</v>
      </c>
      <c r="B90" s="99" t="s">
        <v>217</v>
      </c>
      <c r="C90" s="86" t="s">
        <v>216</v>
      </c>
      <c r="D90" s="86">
        <f t="shared" si="6"/>
        <v>36324</v>
      </c>
      <c r="E90" s="86" t="s">
        <v>69</v>
      </c>
      <c r="F90" s="87" t="s">
        <v>26</v>
      </c>
      <c r="G90" s="88"/>
      <c r="H90" s="87" t="s">
        <v>119</v>
      </c>
      <c r="I90" s="89">
        <v>655286</v>
      </c>
      <c r="J90" s="89">
        <v>0</v>
      </c>
      <c r="K90" s="89">
        <f t="shared" si="7"/>
        <v>655286</v>
      </c>
      <c r="L90" s="89">
        <v>65529</v>
      </c>
      <c r="M90" s="89">
        <v>720815</v>
      </c>
      <c r="N90" s="128" t="e">
        <f>+VLOOKUP(D90,'CTTT7 '!C$2:F$41,4,0)</f>
        <v>#N/A</v>
      </c>
      <c r="O90" s="130" t="e">
        <f t="shared" si="8"/>
        <v>#N/A</v>
      </c>
    </row>
    <row r="91" spans="1:15" ht="18" hidden="1" customHeight="1" x14ac:dyDescent="0.3">
      <c r="A91">
        <f t="shared" si="9"/>
        <v>6</v>
      </c>
      <c r="B91" s="99" t="s">
        <v>219</v>
      </c>
      <c r="C91" s="86" t="s">
        <v>218</v>
      </c>
      <c r="D91" s="86">
        <f t="shared" si="6"/>
        <v>37504</v>
      </c>
      <c r="E91" s="86" t="s">
        <v>69</v>
      </c>
      <c r="F91" s="87" t="s">
        <v>26</v>
      </c>
      <c r="G91" s="88"/>
      <c r="H91" s="87" t="s">
        <v>60</v>
      </c>
      <c r="I91" s="89">
        <v>1105908</v>
      </c>
      <c r="J91" s="89">
        <v>0</v>
      </c>
      <c r="K91" s="89">
        <f t="shared" si="7"/>
        <v>1105908</v>
      </c>
      <c r="L91" s="89">
        <v>110591</v>
      </c>
      <c r="M91" s="89">
        <v>1216499</v>
      </c>
      <c r="N91" s="128" t="e">
        <f>+VLOOKUP(D91,'CTTT7 '!C$2:F$41,4,0)</f>
        <v>#N/A</v>
      </c>
      <c r="O91" s="130" t="e">
        <f t="shared" si="8"/>
        <v>#N/A</v>
      </c>
    </row>
    <row r="92" spans="1:15" ht="18" hidden="1" customHeight="1" x14ac:dyDescent="0.3">
      <c r="A92">
        <f t="shared" si="9"/>
        <v>6</v>
      </c>
      <c r="B92" s="99" t="s">
        <v>221</v>
      </c>
      <c r="C92" s="86" t="s">
        <v>220</v>
      </c>
      <c r="D92" s="86">
        <f t="shared" si="6"/>
        <v>37778</v>
      </c>
      <c r="E92" s="86" t="s">
        <v>69</v>
      </c>
      <c r="F92" s="87" t="s">
        <v>26</v>
      </c>
      <c r="G92" s="88"/>
      <c r="H92" s="87" t="s">
        <v>175</v>
      </c>
      <c r="I92" s="89">
        <v>865521</v>
      </c>
      <c r="J92" s="89">
        <v>0</v>
      </c>
      <c r="K92" s="89">
        <f t="shared" si="7"/>
        <v>865521</v>
      </c>
      <c r="L92" s="89">
        <v>86552</v>
      </c>
      <c r="M92" s="89">
        <v>952073</v>
      </c>
      <c r="N92" s="128" t="e">
        <f>+VLOOKUP(D92,'CTTT7 '!C$2:F$41,4,0)</f>
        <v>#N/A</v>
      </c>
      <c r="O92" s="130" t="e">
        <f t="shared" si="8"/>
        <v>#N/A</v>
      </c>
    </row>
    <row r="93" spans="1:15" ht="18" hidden="1" customHeight="1" x14ac:dyDescent="0.3">
      <c r="A93">
        <f t="shared" si="9"/>
        <v>6</v>
      </c>
      <c r="B93" s="99" t="s">
        <v>221</v>
      </c>
      <c r="C93" s="86" t="s">
        <v>222</v>
      </c>
      <c r="D93" s="86">
        <f t="shared" si="6"/>
        <v>37783</v>
      </c>
      <c r="E93" s="86" t="s">
        <v>69</v>
      </c>
      <c r="F93" s="87" t="s">
        <v>26</v>
      </c>
      <c r="G93" s="88"/>
      <c r="H93" s="87" t="s">
        <v>47</v>
      </c>
      <c r="I93" s="89">
        <v>960501</v>
      </c>
      <c r="J93" s="89">
        <v>0</v>
      </c>
      <c r="K93" s="89">
        <f t="shared" si="7"/>
        <v>960501</v>
      </c>
      <c r="L93" s="89">
        <v>96050</v>
      </c>
      <c r="M93" s="89">
        <v>1056551</v>
      </c>
      <c r="N93" s="128" t="e">
        <f>+VLOOKUP(D93,'CTTT7 '!C$2:F$41,4,0)</f>
        <v>#N/A</v>
      </c>
      <c r="O93" s="130" t="e">
        <f t="shared" si="8"/>
        <v>#N/A</v>
      </c>
    </row>
    <row r="94" spans="1:15" ht="18" hidden="1" customHeight="1" x14ac:dyDescent="0.3">
      <c r="A94">
        <f t="shared" si="9"/>
        <v>6</v>
      </c>
      <c r="B94" s="99" t="s">
        <v>224</v>
      </c>
      <c r="C94" s="86" t="s">
        <v>223</v>
      </c>
      <c r="D94" s="86">
        <f t="shared" si="6"/>
        <v>37964</v>
      </c>
      <c r="E94" s="86" t="s">
        <v>69</v>
      </c>
      <c r="F94" s="87" t="s">
        <v>26</v>
      </c>
      <c r="G94" s="88"/>
      <c r="H94" s="87" t="s">
        <v>225</v>
      </c>
      <c r="I94" s="89">
        <v>283800</v>
      </c>
      <c r="J94" s="89">
        <v>0</v>
      </c>
      <c r="K94" s="89">
        <f t="shared" si="7"/>
        <v>283800</v>
      </c>
      <c r="L94" s="89">
        <v>28380</v>
      </c>
      <c r="M94" s="89">
        <v>312180</v>
      </c>
      <c r="N94" s="128" t="e">
        <f>+VLOOKUP(D94,'CTTT7 '!C$2:F$41,4,0)</f>
        <v>#N/A</v>
      </c>
      <c r="O94" s="130" t="e">
        <f t="shared" si="8"/>
        <v>#N/A</v>
      </c>
    </row>
    <row r="95" spans="1:15" ht="18" hidden="1" customHeight="1" x14ac:dyDescent="0.3">
      <c r="A95">
        <f t="shared" si="9"/>
        <v>6</v>
      </c>
      <c r="B95" s="99" t="s">
        <v>224</v>
      </c>
      <c r="C95" s="86" t="s">
        <v>226</v>
      </c>
      <c r="D95" s="86">
        <f t="shared" si="6"/>
        <v>38035</v>
      </c>
      <c r="E95" s="86" t="s">
        <v>69</v>
      </c>
      <c r="F95" s="87" t="s">
        <v>26</v>
      </c>
      <c r="G95" s="88"/>
      <c r="H95" s="87" t="s">
        <v>119</v>
      </c>
      <c r="I95" s="89">
        <v>451647</v>
      </c>
      <c r="J95" s="89">
        <v>0</v>
      </c>
      <c r="K95" s="89">
        <f t="shared" si="7"/>
        <v>451647</v>
      </c>
      <c r="L95" s="89">
        <v>45165</v>
      </c>
      <c r="M95" s="89">
        <v>496812</v>
      </c>
      <c r="N95" s="128" t="e">
        <f>+VLOOKUP(D95,'CTTT7 '!C$2:F$41,4,0)</f>
        <v>#N/A</v>
      </c>
      <c r="O95" s="130" t="e">
        <f t="shared" si="8"/>
        <v>#N/A</v>
      </c>
    </row>
    <row r="96" spans="1:15" ht="18" hidden="1" customHeight="1" x14ac:dyDescent="0.3">
      <c r="A96">
        <f t="shared" si="9"/>
        <v>6</v>
      </c>
      <c r="B96" s="99" t="s">
        <v>228</v>
      </c>
      <c r="C96" s="86" t="s">
        <v>227</v>
      </c>
      <c r="D96" s="86">
        <f t="shared" si="6"/>
        <v>39027</v>
      </c>
      <c r="E96" s="86" t="s">
        <v>69</v>
      </c>
      <c r="F96" s="87" t="s">
        <v>26</v>
      </c>
      <c r="G96" s="88"/>
      <c r="H96" s="87" t="s">
        <v>108</v>
      </c>
      <c r="I96" s="89">
        <v>496233</v>
      </c>
      <c r="J96" s="89">
        <v>0</v>
      </c>
      <c r="K96" s="89">
        <f t="shared" si="7"/>
        <v>496233</v>
      </c>
      <c r="L96" s="89">
        <v>49623</v>
      </c>
      <c r="M96" s="89">
        <v>545856</v>
      </c>
      <c r="N96" s="128" t="e">
        <f>+VLOOKUP(D96,'CTTT7 '!C$2:F$41,4,0)</f>
        <v>#N/A</v>
      </c>
      <c r="O96" s="130" t="e">
        <f t="shared" si="8"/>
        <v>#N/A</v>
      </c>
    </row>
    <row r="97" spans="1:15" ht="18" hidden="1" customHeight="1" x14ac:dyDescent="0.3">
      <c r="A97">
        <v>6</v>
      </c>
      <c r="B97" s="100"/>
      <c r="C97" s="101"/>
      <c r="D97" s="86">
        <f t="shared" si="6"/>
        <v>0</v>
      </c>
      <c r="E97" s="101"/>
      <c r="F97" s="87" t="s">
        <v>272</v>
      </c>
      <c r="G97" s="101"/>
      <c r="H97" s="101"/>
      <c r="I97" s="102"/>
      <c r="J97" s="102"/>
      <c r="K97" s="89">
        <f t="shared" ref="K97" si="10">+I97+J97</f>
        <v>0</v>
      </c>
      <c r="L97" s="102"/>
      <c r="M97" s="102">
        <f>-SUM(K77:K96)*0.07*1.1</f>
        <v>-685862.33100000012</v>
      </c>
      <c r="N97" s="128" t="e">
        <f>+VLOOKUP(D97,'CTTT7 '!C$2:F$41,4,0)</f>
        <v>#N/A</v>
      </c>
      <c r="O97" s="130" t="e">
        <f t="shared" si="8"/>
        <v>#N/A</v>
      </c>
    </row>
    <row r="98" spans="1:15" ht="18" hidden="1" customHeight="1" x14ac:dyDescent="0.3">
      <c r="B98" s="100"/>
      <c r="C98" s="101"/>
      <c r="D98" s="101"/>
      <c r="E98" s="101"/>
      <c r="F98" s="87" t="s">
        <v>238</v>
      </c>
      <c r="G98" s="101"/>
      <c r="H98" s="101"/>
      <c r="I98" s="102"/>
      <c r="J98" s="102"/>
      <c r="K98" s="102"/>
      <c r="L98" s="102"/>
      <c r="M98" s="103">
        <f>+SUM(M4:M97)</f>
        <v>90384731.566020653</v>
      </c>
    </row>
  </sheetData>
  <autoFilter ref="A3:S98" xr:uid="{8BD81C7F-90A2-4395-8A6E-ED68D3666477}">
    <filterColumn colId="0">
      <filters>
        <filter val="2"/>
        <filter val="3"/>
        <filter val="4"/>
      </filters>
    </filterColumn>
    <filterColumn colId="12">
      <filters>
        <filter val="(52.830)"/>
        <filter val="1.003.737"/>
        <filter val="1.014.690"/>
        <filter val="1.015.786"/>
        <filter val="1.031.459"/>
        <filter val="1.047.116"/>
        <filter val="1.050.563"/>
        <filter val="1.089.935"/>
        <filter val="1.103.471"/>
        <filter val="1.136.524"/>
        <filter val="1.198.298"/>
        <filter val="1.215.339"/>
        <filter val="1.221.638"/>
        <filter val="1.246.059"/>
        <filter val="1.246.699"/>
        <filter val="1.267.022"/>
        <filter val="1.489.755"/>
        <filter val="1.491.084"/>
        <filter val="1.512.344"/>
        <filter val="1.546.399"/>
        <filter val="1.562.781"/>
        <filter val="1.563.797"/>
        <filter val="1.730.997"/>
        <filter val="1.743.189"/>
        <filter val="1.809.668"/>
        <filter val="1.842.917"/>
        <filter val="1.977.733"/>
        <filter val="2.120.301"/>
        <filter val="2.312.453"/>
        <filter val="2.419.305"/>
        <filter val="2.738.615"/>
        <filter val="396.825"/>
        <filter val="496.883"/>
        <filter val="54.954"/>
        <filter val="569.399"/>
        <filter val="631.549"/>
        <filter val="721.482"/>
        <filter val="784.933"/>
        <filter val="797.993"/>
        <filter val="926.218"/>
        <filter val="950.373"/>
        <filter val="979.798"/>
      </filters>
    </filterColumn>
    <sortState xmlns:xlrd2="http://schemas.microsoft.com/office/spreadsheetml/2017/richdata2" ref="A4:S96">
      <sortCondition ref="A3:A75"/>
    </sortState>
  </autoFilter>
  <mergeCells count="2">
    <mergeCell ref="B1:M1"/>
    <mergeCell ref="B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7806-76BE-4B9F-BFEB-B2C126507FD2}">
  <dimension ref="A1:K23"/>
  <sheetViews>
    <sheetView workbookViewId="0">
      <selection activeCell="G21" sqref="G21"/>
    </sheetView>
  </sheetViews>
  <sheetFormatPr defaultRowHeight="15.05" x14ac:dyDescent="0.3"/>
  <cols>
    <col min="1" max="1" width="3.5546875" customWidth="1"/>
    <col min="2" max="2" width="14" customWidth="1"/>
    <col min="3" max="3" width="10" customWidth="1"/>
    <col min="5" max="5" width="11.6640625" customWidth="1"/>
    <col min="7" max="7" width="52.33203125" customWidth="1"/>
    <col min="8" max="8" width="14.5546875" customWidth="1"/>
    <col min="10" max="11" width="15.6640625" customWidth="1"/>
  </cols>
  <sheetData>
    <row r="1" spans="1:11" ht="17.55" x14ac:dyDescent="0.3">
      <c r="A1" s="168" t="s">
        <v>232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x14ac:dyDescent="0.3">
      <c r="A2" s="169" t="s">
        <v>345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21.3" x14ac:dyDescent="0.3">
      <c r="A3" s="42"/>
      <c r="B3" s="148" t="s">
        <v>15</v>
      </c>
      <c r="C3" s="153" t="s">
        <v>16</v>
      </c>
      <c r="D3" s="153" t="s">
        <v>17</v>
      </c>
      <c r="E3" s="153" t="s">
        <v>234</v>
      </c>
      <c r="F3" s="153" t="s">
        <v>235</v>
      </c>
      <c r="G3" s="153" t="s">
        <v>19</v>
      </c>
      <c r="H3" s="150" t="s">
        <v>236</v>
      </c>
      <c r="I3" s="153" t="s">
        <v>237</v>
      </c>
      <c r="J3" s="150" t="s">
        <v>195</v>
      </c>
      <c r="K3" s="155" t="s">
        <v>238</v>
      </c>
    </row>
    <row r="4" spans="1:11" x14ac:dyDescent="0.3">
      <c r="A4" s="42"/>
      <c r="B4" s="151">
        <v>45174</v>
      </c>
      <c r="C4" s="146" t="s">
        <v>346</v>
      </c>
      <c r="D4" s="146" t="s">
        <v>69</v>
      </c>
      <c r="E4" s="146" t="s">
        <v>26</v>
      </c>
      <c r="F4" s="146" t="s">
        <v>198</v>
      </c>
      <c r="G4" s="146" t="s">
        <v>54</v>
      </c>
      <c r="H4" s="149">
        <v>370880</v>
      </c>
      <c r="I4" s="154" t="s">
        <v>241</v>
      </c>
      <c r="J4" s="149">
        <v>29670</v>
      </c>
      <c r="K4" s="149">
        <v>400550</v>
      </c>
    </row>
    <row r="5" spans="1:11" x14ac:dyDescent="0.3">
      <c r="A5" s="42"/>
      <c r="B5" s="151">
        <v>45174</v>
      </c>
      <c r="C5" s="146" t="s">
        <v>347</v>
      </c>
      <c r="D5" s="146" t="s">
        <v>69</v>
      </c>
      <c r="E5" s="146" t="s">
        <v>26</v>
      </c>
      <c r="F5" s="146" t="s">
        <v>198</v>
      </c>
      <c r="G5" s="146" t="s">
        <v>240</v>
      </c>
      <c r="H5" s="149">
        <v>581043</v>
      </c>
      <c r="I5" s="154" t="s">
        <v>241</v>
      </c>
      <c r="J5" s="149">
        <v>46483</v>
      </c>
      <c r="K5" s="149">
        <v>627526</v>
      </c>
    </row>
    <row r="6" spans="1:11" x14ac:dyDescent="0.3">
      <c r="A6" s="42"/>
      <c r="B6" s="151">
        <v>45174</v>
      </c>
      <c r="C6" s="146" t="s">
        <v>348</v>
      </c>
      <c r="D6" s="146" t="s">
        <v>69</v>
      </c>
      <c r="E6" s="146" t="s">
        <v>26</v>
      </c>
      <c r="F6" s="146" t="s">
        <v>198</v>
      </c>
      <c r="G6" s="146" t="s">
        <v>243</v>
      </c>
      <c r="H6" s="149">
        <v>1613805</v>
      </c>
      <c r="I6" s="154" t="s">
        <v>241</v>
      </c>
      <c r="J6" s="149">
        <v>129104</v>
      </c>
      <c r="K6" s="149">
        <v>1742909</v>
      </c>
    </row>
    <row r="7" spans="1:11" x14ac:dyDescent="0.3">
      <c r="A7" s="42"/>
      <c r="B7" s="151">
        <v>45174</v>
      </c>
      <c r="C7" s="146" t="s">
        <v>349</v>
      </c>
      <c r="D7" s="146" t="s">
        <v>69</v>
      </c>
      <c r="E7" s="146" t="s">
        <v>26</v>
      </c>
      <c r="F7" s="146" t="s">
        <v>198</v>
      </c>
      <c r="G7" s="146" t="s">
        <v>350</v>
      </c>
      <c r="H7" s="149">
        <v>282374</v>
      </c>
      <c r="I7" s="154" t="s">
        <v>241</v>
      </c>
      <c r="J7" s="149">
        <v>22590</v>
      </c>
      <c r="K7" s="149">
        <v>304964</v>
      </c>
    </row>
    <row r="8" spans="1:11" x14ac:dyDescent="0.3">
      <c r="A8" s="42"/>
      <c r="B8" s="151">
        <v>45178</v>
      </c>
      <c r="C8" s="146" t="s">
        <v>351</v>
      </c>
      <c r="D8" s="146" t="s">
        <v>69</v>
      </c>
      <c r="E8" s="146" t="s">
        <v>26</v>
      </c>
      <c r="F8" s="146" t="s">
        <v>198</v>
      </c>
      <c r="G8" s="146" t="s">
        <v>260</v>
      </c>
      <c r="H8" s="149">
        <v>399844</v>
      </c>
      <c r="I8" s="154" t="s">
        <v>241</v>
      </c>
      <c r="J8" s="149">
        <v>31988</v>
      </c>
      <c r="K8" s="149">
        <v>431832</v>
      </c>
    </row>
    <row r="9" spans="1:11" x14ac:dyDescent="0.3">
      <c r="A9" s="42"/>
      <c r="B9" s="151">
        <v>45180</v>
      </c>
      <c r="C9" s="146" t="s">
        <v>352</v>
      </c>
      <c r="D9" s="146" t="s">
        <v>69</v>
      </c>
      <c r="E9" s="146" t="s">
        <v>26</v>
      </c>
      <c r="F9" s="146" t="s">
        <v>198</v>
      </c>
      <c r="G9" s="146" t="s">
        <v>258</v>
      </c>
      <c r="H9" s="149">
        <v>850493</v>
      </c>
      <c r="I9" s="154" t="s">
        <v>241</v>
      </c>
      <c r="J9" s="149">
        <v>68039</v>
      </c>
      <c r="K9" s="149">
        <v>918532</v>
      </c>
    </row>
    <row r="10" spans="1:11" x14ac:dyDescent="0.3">
      <c r="A10" s="42"/>
      <c r="B10" s="151">
        <v>45181</v>
      </c>
      <c r="C10" s="146" t="s">
        <v>353</v>
      </c>
      <c r="D10" s="146" t="s">
        <v>69</v>
      </c>
      <c r="E10" s="146" t="s">
        <v>26</v>
      </c>
      <c r="F10" s="146" t="s">
        <v>198</v>
      </c>
      <c r="G10" s="146" t="s">
        <v>354</v>
      </c>
      <c r="H10" s="149">
        <v>222116</v>
      </c>
      <c r="I10" s="154" t="s">
        <v>241</v>
      </c>
      <c r="J10" s="149">
        <v>17769</v>
      </c>
      <c r="K10" s="149">
        <v>239885</v>
      </c>
    </row>
    <row r="11" spans="1:11" x14ac:dyDescent="0.3">
      <c r="A11" s="42"/>
      <c r="B11" s="151">
        <v>45184</v>
      </c>
      <c r="C11" s="146" t="s">
        <v>355</v>
      </c>
      <c r="D11" s="146" t="s">
        <v>69</v>
      </c>
      <c r="E11" s="146" t="s">
        <v>26</v>
      </c>
      <c r="F11" s="146" t="s">
        <v>198</v>
      </c>
      <c r="G11" s="146" t="s">
        <v>260</v>
      </c>
      <c r="H11" s="149">
        <v>970257</v>
      </c>
      <c r="I11" s="154" t="s">
        <v>241</v>
      </c>
      <c r="J11" s="149">
        <v>77621</v>
      </c>
      <c r="K11" s="149">
        <v>1047878</v>
      </c>
    </row>
    <row r="12" spans="1:11" x14ac:dyDescent="0.3">
      <c r="A12" s="42"/>
      <c r="B12" s="151">
        <v>45190</v>
      </c>
      <c r="C12" s="146" t="s">
        <v>356</v>
      </c>
      <c r="D12" s="146" t="s">
        <v>69</v>
      </c>
      <c r="E12" s="146" t="s">
        <v>26</v>
      </c>
      <c r="F12" s="146" t="s">
        <v>198</v>
      </c>
      <c r="G12" s="146" t="s">
        <v>253</v>
      </c>
      <c r="H12" s="149">
        <v>668250</v>
      </c>
      <c r="I12" s="154" t="s">
        <v>241</v>
      </c>
      <c r="J12" s="149">
        <v>53460</v>
      </c>
      <c r="K12" s="149">
        <v>721710</v>
      </c>
    </row>
    <row r="13" spans="1:11" x14ac:dyDescent="0.3">
      <c r="A13" s="42"/>
      <c r="B13" s="151">
        <v>45190</v>
      </c>
      <c r="C13" s="146" t="s">
        <v>357</v>
      </c>
      <c r="D13" s="146" t="s">
        <v>69</v>
      </c>
      <c r="E13" s="146" t="s">
        <v>26</v>
      </c>
      <c r="F13" s="146" t="s">
        <v>198</v>
      </c>
      <c r="G13" s="146" t="s">
        <v>258</v>
      </c>
      <c r="H13" s="149">
        <v>1985697</v>
      </c>
      <c r="I13" s="154" t="s">
        <v>241</v>
      </c>
      <c r="J13" s="149">
        <v>158856</v>
      </c>
      <c r="K13" s="149">
        <v>2144553</v>
      </c>
    </row>
    <row r="14" spans="1:11" x14ac:dyDescent="0.3">
      <c r="A14" s="42"/>
      <c r="B14" s="151">
        <v>45190</v>
      </c>
      <c r="C14" s="146" t="s">
        <v>358</v>
      </c>
      <c r="D14" s="146" t="s">
        <v>69</v>
      </c>
      <c r="E14" s="146" t="s">
        <v>26</v>
      </c>
      <c r="F14" s="146" t="s">
        <v>198</v>
      </c>
      <c r="G14" s="146" t="s">
        <v>359</v>
      </c>
      <c r="H14" s="149">
        <v>898921</v>
      </c>
      <c r="I14" s="154" t="s">
        <v>241</v>
      </c>
      <c r="J14" s="149">
        <v>71914</v>
      </c>
      <c r="K14" s="149">
        <v>970835</v>
      </c>
    </row>
    <row r="15" spans="1:11" x14ac:dyDescent="0.3">
      <c r="A15" s="42"/>
      <c r="B15" s="151">
        <v>45190</v>
      </c>
      <c r="C15" s="146" t="s">
        <v>360</v>
      </c>
      <c r="D15" s="146" t="s">
        <v>69</v>
      </c>
      <c r="E15" s="146" t="s">
        <v>26</v>
      </c>
      <c r="F15" s="146" t="s">
        <v>198</v>
      </c>
      <c r="G15" s="146" t="s">
        <v>243</v>
      </c>
      <c r="H15" s="149">
        <v>1318258</v>
      </c>
      <c r="I15" s="154" t="s">
        <v>241</v>
      </c>
      <c r="J15" s="149">
        <v>105461</v>
      </c>
      <c r="K15" s="149">
        <v>1423719</v>
      </c>
    </row>
    <row r="16" spans="1:11" x14ac:dyDescent="0.3">
      <c r="B16" s="151">
        <v>45192</v>
      </c>
      <c r="C16" s="146" t="s">
        <v>361</v>
      </c>
      <c r="D16" s="146" t="s">
        <v>69</v>
      </c>
      <c r="E16" s="146" t="s">
        <v>26</v>
      </c>
      <c r="F16" s="146" t="s">
        <v>198</v>
      </c>
      <c r="G16" s="146" t="s">
        <v>354</v>
      </c>
      <c r="H16" s="149">
        <v>680541</v>
      </c>
      <c r="I16" s="154" t="s">
        <v>241</v>
      </c>
      <c r="J16" s="149">
        <v>54443</v>
      </c>
      <c r="K16" s="149">
        <v>734984</v>
      </c>
    </row>
    <row r="17" spans="2:11" x14ac:dyDescent="0.3">
      <c r="B17" s="151">
        <v>45192</v>
      </c>
      <c r="C17" s="146" t="s">
        <v>362</v>
      </c>
      <c r="D17" s="146" t="s">
        <v>69</v>
      </c>
      <c r="E17" s="146" t="s">
        <v>26</v>
      </c>
      <c r="F17" s="146" t="s">
        <v>198</v>
      </c>
      <c r="G17" s="146" t="s">
        <v>247</v>
      </c>
      <c r="H17" s="149">
        <v>525143</v>
      </c>
      <c r="I17" s="154" t="s">
        <v>241</v>
      </c>
      <c r="J17" s="149">
        <v>42011</v>
      </c>
      <c r="K17" s="149">
        <v>567154</v>
      </c>
    </row>
    <row r="18" spans="2:11" x14ac:dyDescent="0.3">
      <c r="B18" s="151">
        <v>45194</v>
      </c>
      <c r="C18" s="146" t="s">
        <v>363</v>
      </c>
      <c r="D18" s="146" t="s">
        <v>69</v>
      </c>
      <c r="E18" s="146" t="s">
        <v>26</v>
      </c>
      <c r="F18" s="146" t="s">
        <v>198</v>
      </c>
      <c r="G18" s="146" t="s">
        <v>283</v>
      </c>
      <c r="H18" s="149">
        <v>293724</v>
      </c>
      <c r="I18" s="154" t="s">
        <v>241</v>
      </c>
      <c r="J18" s="149">
        <v>23498</v>
      </c>
      <c r="K18" s="149">
        <v>317222</v>
      </c>
    </row>
    <row r="19" spans="2:11" x14ac:dyDescent="0.3">
      <c r="B19" s="151">
        <v>45196</v>
      </c>
      <c r="C19" s="146" t="s">
        <v>364</v>
      </c>
      <c r="D19" s="146" t="s">
        <v>69</v>
      </c>
      <c r="E19" s="146" t="s">
        <v>26</v>
      </c>
      <c r="F19" s="146" t="s">
        <v>198</v>
      </c>
      <c r="G19" s="146" t="s">
        <v>54</v>
      </c>
      <c r="H19" s="149">
        <v>787059</v>
      </c>
      <c r="I19" s="154" t="s">
        <v>241</v>
      </c>
      <c r="J19" s="149">
        <v>62965</v>
      </c>
      <c r="K19" s="149">
        <v>850024</v>
      </c>
    </row>
    <row r="20" spans="2:11" x14ac:dyDescent="0.3">
      <c r="B20" s="151">
        <v>45197</v>
      </c>
      <c r="C20" s="146" t="s">
        <v>365</v>
      </c>
      <c r="D20" s="146" t="s">
        <v>69</v>
      </c>
      <c r="E20" s="146" t="s">
        <v>26</v>
      </c>
      <c r="F20" s="146" t="s">
        <v>198</v>
      </c>
      <c r="G20" s="146" t="s">
        <v>240</v>
      </c>
      <c r="H20" s="149">
        <v>1321871</v>
      </c>
      <c r="I20" s="154" t="s">
        <v>241</v>
      </c>
      <c r="J20" s="149">
        <v>105750</v>
      </c>
      <c r="K20" s="149">
        <v>1427621</v>
      </c>
    </row>
    <row r="21" spans="2:11" x14ac:dyDescent="0.3">
      <c r="B21" s="151"/>
      <c r="C21" s="157"/>
      <c r="D21" s="157"/>
      <c r="E21" s="157"/>
      <c r="F21" s="157"/>
      <c r="G21" s="157" t="s">
        <v>366</v>
      </c>
      <c r="H21" s="158">
        <v>-1666907</v>
      </c>
      <c r="I21" s="154" t="s">
        <v>241</v>
      </c>
      <c r="J21" s="158">
        <v>-133353</v>
      </c>
      <c r="K21" s="149">
        <v>-1800260</v>
      </c>
    </row>
    <row r="22" spans="2:11" x14ac:dyDescent="0.3">
      <c r="B22" s="151"/>
      <c r="C22" s="157"/>
      <c r="D22" s="157"/>
      <c r="E22" s="157"/>
      <c r="F22" s="157"/>
      <c r="G22" s="157" t="s">
        <v>367</v>
      </c>
      <c r="H22" s="158">
        <f>-SUM(H4:H21)*0.07</f>
        <v>-847235.83000000007</v>
      </c>
      <c r="I22" s="154" t="s">
        <v>241</v>
      </c>
      <c r="J22" s="158">
        <f>+H22*I22</f>
        <v>-67778.866400000014</v>
      </c>
      <c r="K22" s="149">
        <f>+J22+H22</f>
        <v>-915014.69640000013</v>
      </c>
    </row>
    <row r="23" spans="2:11" x14ac:dyDescent="0.3">
      <c r="B23" s="152"/>
      <c r="C23" s="42"/>
      <c r="D23" s="42"/>
      <c r="E23" s="42"/>
      <c r="F23" s="42"/>
      <c r="G23" s="42"/>
      <c r="H23" s="42"/>
      <c r="I23" s="147"/>
      <c r="J23" s="42"/>
      <c r="K23" s="156">
        <f>+SUM(K4:K21)</f>
        <v>13071638</v>
      </c>
    </row>
  </sheetData>
  <autoFilter ref="A3:K23" xr:uid="{5C957806-76BE-4B9F-BFEB-B2C126507FD2}"/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1824-967D-486C-BC3B-1E9758BFCD44}">
  <dimension ref="A1:J28"/>
  <sheetViews>
    <sheetView topLeftCell="A14" workbookViewId="0">
      <selection activeCell="B14" sqref="B14:B26"/>
    </sheetView>
  </sheetViews>
  <sheetFormatPr defaultRowHeight="15.05" x14ac:dyDescent="0.3"/>
  <cols>
    <col min="1" max="1" width="7.6640625" customWidth="1"/>
    <col min="2" max="2" width="12.88671875" customWidth="1"/>
    <col min="3" max="3" width="10" customWidth="1"/>
    <col min="4" max="4" width="11.5546875" customWidth="1"/>
    <col min="5" max="5" width="32.109375" customWidth="1"/>
    <col min="6" max="6" width="14.6640625" customWidth="1"/>
    <col min="7" max="7" width="36.5546875" customWidth="1"/>
    <col min="8" max="10" width="12.5546875" customWidth="1"/>
  </cols>
  <sheetData>
    <row r="1" spans="1:10" ht="20.7" x14ac:dyDescent="0.3">
      <c r="A1" s="172" t="s">
        <v>344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6.3" x14ac:dyDescent="0.3">
      <c r="A2" s="173" t="s">
        <v>299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ht="20.7" x14ac:dyDescent="0.3">
      <c r="A3" s="135"/>
      <c r="B3" s="135"/>
      <c r="C3" s="135"/>
      <c r="D3" s="135"/>
      <c r="E3" s="144"/>
      <c r="F3" s="135"/>
      <c r="G3" s="144"/>
      <c r="H3" s="135"/>
      <c r="I3" s="135"/>
      <c r="J3" s="135"/>
    </row>
    <row r="4" spans="1:10" ht="26.3" x14ac:dyDescent="0.3">
      <c r="A4" s="136" t="s">
        <v>300</v>
      </c>
      <c r="B4" s="136" t="s">
        <v>16</v>
      </c>
      <c r="C4" s="136" t="s">
        <v>301</v>
      </c>
      <c r="D4" s="136" t="s">
        <v>15</v>
      </c>
      <c r="E4" s="136" t="s">
        <v>302</v>
      </c>
      <c r="F4" s="136" t="s">
        <v>303</v>
      </c>
      <c r="G4" s="136" t="s">
        <v>20</v>
      </c>
      <c r="H4" s="136" t="s">
        <v>304</v>
      </c>
      <c r="I4" s="136" t="s">
        <v>195</v>
      </c>
      <c r="J4" s="136" t="s">
        <v>305</v>
      </c>
    </row>
    <row r="5" spans="1:10" ht="26.3" x14ac:dyDescent="0.3">
      <c r="A5" s="137">
        <v>1</v>
      </c>
      <c r="B5" s="138" t="s">
        <v>306</v>
      </c>
      <c r="C5" s="138" t="s">
        <v>69</v>
      </c>
      <c r="D5" s="139" t="s">
        <v>307</v>
      </c>
      <c r="E5" s="138" t="s">
        <v>26</v>
      </c>
      <c r="F5" s="138" t="s">
        <v>198</v>
      </c>
      <c r="G5" s="138" t="s">
        <v>175</v>
      </c>
      <c r="H5" s="140">
        <v>1297378</v>
      </c>
      <c r="I5" s="140">
        <v>103790</v>
      </c>
      <c r="J5" s="140">
        <v>1401168</v>
      </c>
    </row>
    <row r="6" spans="1:10" ht="26.3" x14ac:dyDescent="0.3">
      <c r="A6" s="137">
        <v>2</v>
      </c>
      <c r="B6" s="138" t="s">
        <v>308</v>
      </c>
      <c r="C6" s="138" t="s">
        <v>69</v>
      </c>
      <c r="D6" s="139" t="s">
        <v>307</v>
      </c>
      <c r="E6" s="138" t="s">
        <v>26</v>
      </c>
      <c r="F6" s="138" t="s">
        <v>198</v>
      </c>
      <c r="G6" s="138" t="s">
        <v>309</v>
      </c>
      <c r="H6" s="140">
        <v>1059790</v>
      </c>
      <c r="I6" s="140">
        <v>84783</v>
      </c>
      <c r="J6" s="140">
        <v>1144573</v>
      </c>
    </row>
    <row r="7" spans="1:10" ht="26.3" x14ac:dyDescent="0.3">
      <c r="A7" s="137">
        <v>3</v>
      </c>
      <c r="B7" s="138" t="s">
        <v>310</v>
      </c>
      <c r="C7" s="138" t="s">
        <v>69</v>
      </c>
      <c r="D7" s="139" t="s">
        <v>307</v>
      </c>
      <c r="E7" s="138" t="s">
        <v>26</v>
      </c>
      <c r="F7" s="138" t="s">
        <v>198</v>
      </c>
      <c r="G7" s="138" t="s">
        <v>37</v>
      </c>
      <c r="H7" s="140">
        <v>426475</v>
      </c>
      <c r="I7" s="140">
        <v>34118</v>
      </c>
      <c r="J7" s="140">
        <v>460593</v>
      </c>
    </row>
    <row r="8" spans="1:10" ht="26.3" x14ac:dyDescent="0.3">
      <c r="A8" s="137">
        <v>4</v>
      </c>
      <c r="B8" s="138" t="s">
        <v>311</v>
      </c>
      <c r="C8" s="138" t="s">
        <v>69</v>
      </c>
      <c r="D8" s="139" t="s">
        <v>307</v>
      </c>
      <c r="E8" s="138" t="s">
        <v>26</v>
      </c>
      <c r="F8" s="138" t="s">
        <v>198</v>
      </c>
      <c r="G8" s="138" t="s">
        <v>119</v>
      </c>
      <c r="H8" s="140">
        <v>309741</v>
      </c>
      <c r="I8" s="140">
        <v>24779</v>
      </c>
      <c r="J8" s="140">
        <v>334520</v>
      </c>
    </row>
    <row r="9" spans="1:10" ht="26.3" x14ac:dyDescent="0.3">
      <c r="A9" s="137">
        <v>5</v>
      </c>
      <c r="B9" s="138" t="s">
        <v>312</v>
      </c>
      <c r="C9" s="138" t="s">
        <v>69</v>
      </c>
      <c r="D9" s="139" t="s">
        <v>313</v>
      </c>
      <c r="E9" s="138" t="s">
        <v>26</v>
      </c>
      <c r="F9" s="138" t="s">
        <v>198</v>
      </c>
      <c r="G9" s="138" t="s">
        <v>48</v>
      </c>
      <c r="H9" s="140">
        <v>555290</v>
      </c>
      <c r="I9" s="140">
        <v>44423</v>
      </c>
      <c r="J9" s="140">
        <v>599713</v>
      </c>
    </row>
    <row r="10" spans="1:10" ht="26.3" x14ac:dyDescent="0.3">
      <c r="A10" s="137">
        <v>6</v>
      </c>
      <c r="B10" s="138" t="s">
        <v>314</v>
      </c>
      <c r="C10" s="138" t="s">
        <v>69</v>
      </c>
      <c r="D10" s="139" t="s">
        <v>315</v>
      </c>
      <c r="E10" s="138" t="s">
        <v>26</v>
      </c>
      <c r="F10" s="138" t="s">
        <v>198</v>
      </c>
      <c r="G10" s="138" t="s">
        <v>47</v>
      </c>
      <c r="H10" s="140">
        <v>828708</v>
      </c>
      <c r="I10" s="140">
        <v>66297</v>
      </c>
      <c r="J10" s="140">
        <v>895005</v>
      </c>
    </row>
    <row r="11" spans="1:10" ht="26.3" x14ac:dyDescent="0.3">
      <c r="A11" s="137">
        <v>7</v>
      </c>
      <c r="B11" s="138" t="s">
        <v>316</v>
      </c>
      <c r="C11" s="138" t="s">
        <v>69</v>
      </c>
      <c r="D11" s="139" t="s">
        <v>315</v>
      </c>
      <c r="E11" s="138" t="s">
        <v>26</v>
      </c>
      <c r="F11" s="138" t="s">
        <v>198</v>
      </c>
      <c r="G11" s="138" t="s">
        <v>38</v>
      </c>
      <c r="H11" s="140">
        <v>250915</v>
      </c>
      <c r="I11" s="140">
        <v>20073</v>
      </c>
      <c r="J11" s="140">
        <v>270988</v>
      </c>
    </row>
    <row r="12" spans="1:10" ht="26.3" x14ac:dyDescent="0.3">
      <c r="A12" s="137">
        <v>8</v>
      </c>
      <c r="B12" s="138" t="s">
        <v>317</v>
      </c>
      <c r="C12" s="138" t="s">
        <v>69</v>
      </c>
      <c r="D12" s="139" t="s">
        <v>315</v>
      </c>
      <c r="E12" s="138" t="s">
        <v>26</v>
      </c>
      <c r="F12" s="138" t="s">
        <v>198</v>
      </c>
      <c r="G12" s="138" t="s">
        <v>60</v>
      </c>
      <c r="H12" s="140">
        <v>1372690</v>
      </c>
      <c r="I12" s="140">
        <v>109815</v>
      </c>
      <c r="J12" s="140">
        <v>1482505</v>
      </c>
    </row>
    <row r="13" spans="1:10" ht="25.55" customHeight="1" x14ac:dyDescent="0.3">
      <c r="A13" s="137">
        <v>9</v>
      </c>
      <c r="B13" s="138"/>
      <c r="C13" s="138"/>
      <c r="D13" s="139" t="s">
        <v>315</v>
      </c>
      <c r="E13" s="138" t="s">
        <v>342</v>
      </c>
      <c r="F13" s="138"/>
      <c r="G13" s="138" t="s">
        <v>38</v>
      </c>
      <c r="H13" s="145">
        <v>-1888354</v>
      </c>
      <c r="I13" s="145">
        <v>-151068</v>
      </c>
      <c r="J13" s="145">
        <v>-2039422</v>
      </c>
    </row>
    <row r="14" spans="1:10" ht="26.3" x14ac:dyDescent="0.3">
      <c r="A14" s="137">
        <v>10</v>
      </c>
      <c r="B14" s="138" t="s">
        <v>318</v>
      </c>
      <c r="C14" s="138" t="s">
        <v>69</v>
      </c>
      <c r="D14" s="139" t="s">
        <v>319</v>
      </c>
      <c r="E14" s="138" t="s">
        <v>26</v>
      </c>
      <c r="F14" s="138" t="s">
        <v>198</v>
      </c>
      <c r="G14" s="138" t="s">
        <v>108</v>
      </c>
      <c r="H14" s="140">
        <v>1225776</v>
      </c>
      <c r="I14" s="140">
        <v>98062</v>
      </c>
      <c r="J14" s="140">
        <v>1323838</v>
      </c>
    </row>
    <row r="15" spans="1:10" ht="26.3" x14ac:dyDescent="0.3">
      <c r="A15" s="137">
        <v>11</v>
      </c>
      <c r="B15" s="138" t="s">
        <v>320</v>
      </c>
      <c r="C15" s="138" t="s">
        <v>69</v>
      </c>
      <c r="D15" s="139" t="s">
        <v>319</v>
      </c>
      <c r="E15" s="138" t="s">
        <v>26</v>
      </c>
      <c r="F15" s="138" t="s">
        <v>198</v>
      </c>
      <c r="G15" s="138" t="s">
        <v>127</v>
      </c>
      <c r="H15" s="140">
        <v>525848</v>
      </c>
      <c r="I15" s="140">
        <v>42068</v>
      </c>
      <c r="J15" s="140">
        <v>567916</v>
      </c>
    </row>
    <row r="16" spans="1:10" ht="26.3" x14ac:dyDescent="0.3">
      <c r="A16" s="137">
        <v>12</v>
      </c>
      <c r="B16" s="138" t="s">
        <v>321</v>
      </c>
      <c r="C16" s="138" t="s">
        <v>69</v>
      </c>
      <c r="D16" s="139" t="s">
        <v>322</v>
      </c>
      <c r="E16" s="138" t="s">
        <v>26</v>
      </c>
      <c r="F16" s="138" t="s">
        <v>198</v>
      </c>
      <c r="G16" s="138" t="s">
        <v>37</v>
      </c>
      <c r="H16" s="140">
        <v>703082</v>
      </c>
      <c r="I16" s="140">
        <v>56247</v>
      </c>
      <c r="J16" s="140">
        <v>759329</v>
      </c>
    </row>
    <row r="17" spans="1:10" ht="26.3" x14ac:dyDescent="0.3">
      <c r="A17" s="137">
        <v>13</v>
      </c>
      <c r="B17" s="138" t="s">
        <v>323</v>
      </c>
      <c r="C17" s="138" t="s">
        <v>69</v>
      </c>
      <c r="D17" s="139" t="s">
        <v>322</v>
      </c>
      <c r="E17" s="138" t="s">
        <v>26</v>
      </c>
      <c r="F17" s="138" t="s">
        <v>198</v>
      </c>
      <c r="G17" s="138" t="s">
        <v>39</v>
      </c>
      <c r="H17" s="140">
        <v>777406</v>
      </c>
      <c r="I17" s="140">
        <v>62192</v>
      </c>
      <c r="J17" s="140">
        <v>839598</v>
      </c>
    </row>
    <row r="18" spans="1:10" ht="26.3" x14ac:dyDescent="0.3">
      <c r="A18" s="137">
        <v>14</v>
      </c>
      <c r="B18" s="138" t="s">
        <v>324</v>
      </c>
      <c r="C18" s="138" t="s">
        <v>69</v>
      </c>
      <c r="D18" s="139" t="s">
        <v>325</v>
      </c>
      <c r="E18" s="138" t="s">
        <v>26</v>
      </c>
      <c r="F18" s="138" t="s">
        <v>198</v>
      </c>
      <c r="G18" s="138" t="s">
        <v>37</v>
      </c>
      <c r="H18" s="140">
        <v>568375</v>
      </c>
      <c r="I18" s="140">
        <v>45470</v>
      </c>
      <c r="J18" s="140">
        <v>613845</v>
      </c>
    </row>
    <row r="19" spans="1:10" ht="26.3" x14ac:dyDescent="0.3">
      <c r="A19" s="137">
        <v>15</v>
      </c>
      <c r="B19" s="138" t="s">
        <v>326</v>
      </c>
      <c r="C19" s="138" t="s">
        <v>69</v>
      </c>
      <c r="D19" s="139" t="s">
        <v>327</v>
      </c>
      <c r="E19" s="138" t="s">
        <v>26</v>
      </c>
      <c r="F19" s="138" t="s">
        <v>198</v>
      </c>
      <c r="G19" s="138" t="s">
        <v>165</v>
      </c>
      <c r="H19" s="140">
        <v>616187</v>
      </c>
      <c r="I19" s="140">
        <v>49295</v>
      </c>
      <c r="J19" s="140">
        <v>665482</v>
      </c>
    </row>
    <row r="20" spans="1:10" ht="26.3" x14ac:dyDescent="0.3">
      <c r="A20" s="137">
        <v>16</v>
      </c>
      <c r="B20" s="138" t="s">
        <v>328</v>
      </c>
      <c r="C20" s="138" t="s">
        <v>69</v>
      </c>
      <c r="D20" s="139" t="s">
        <v>329</v>
      </c>
      <c r="E20" s="138" t="s">
        <v>26</v>
      </c>
      <c r="F20" s="138" t="s">
        <v>198</v>
      </c>
      <c r="G20" s="138" t="s">
        <v>60</v>
      </c>
      <c r="H20" s="140">
        <v>727524</v>
      </c>
      <c r="I20" s="140">
        <v>58202</v>
      </c>
      <c r="J20" s="140">
        <v>785726</v>
      </c>
    </row>
    <row r="21" spans="1:10" ht="26.3" x14ac:dyDescent="0.3">
      <c r="A21" s="137">
        <v>17</v>
      </c>
      <c r="B21" s="138" t="s">
        <v>330</v>
      </c>
      <c r="C21" s="138" t="s">
        <v>69</v>
      </c>
      <c r="D21" s="139" t="s">
        <v>331</v>
      </c>
      <c r="E21" s="138" t="s">
        <v>26</v>
      </c>
      <c r="F21" s="138" t="s">
        <v>198</v>
      </c>
      <c r="G21" s="138" t="s">
        <v>36</v>
      </c>
      <c r="H21" s="140">
        <v>837416</v>
      </c>
      <c r="I21" s="140">
        <v>66993</v>
      </c>
      <c r="J21" s="140">
        <v>904409</v>
      </c>
    </row>
    <row r="22" spans="1:10" ht="26.3" x14ac:dyDescent="0.3">
      <c r="A22" s="137">
        <v>18</v>
      </c>
      <c r="B22" s="138" t="s">
        <v>332</v>
      </c>
      <c r="C22" s="138" t="s">
        <v>69</v>
      </c>
      <c r="D22" s="139" t="s">
        <v>331</v>
      </c>
      <c r="E22" s="138" t="s">
        <v>26</v>
      </c>
      <c r="F22" s="138" t="s">
        <v>198</v>
      </c>
      <c r="G22" s="138" t="s">
        <v>48</v>
      </c>
      <c r="H22" s="140">
        <v>954353</v>
      </c>
      <c r="I22" s="140">
        <v>76348</v>
      </c>
      <c r="J22" s="140">
        <v>1030701</v>
      </c>
    </row>
    <row r="23" spans="1:10" ht="26.3" x14ac:dyDescent="0.3">
      <c r="A23" s="137">
        <v>19</v>
      </c>
      <c r="B23" s="138" t="s">
        <v>333</v>
      </c>
      <c r="C23" s="138" t="s">
        <v>69</v>
      </c>
      <c r="D23" s="139" t="s">
        <v>334</v>
      </c>
      <c r="E23" s="138" t="s">
        <v>26</v>
      </c>
      <c r="F23" s="138" t="s">
        <v>198</v>
      </c>
      <c r="G23" s="138" t="s">
        <v>127</v>
      </c>
      <c r="H23" s="140">
        <v>1171396</v>
      </c>
      <c r="I23" s="140">
        <v>93712</v>
      </c>
      <c r="J23" s="140">
        <v>1265108</v>
      </c>
    </row>
    <row r="24" spans="1:10" ht="26.3" x14ac:dyDescent="0.3">
      <c r="A24" s="137">
        <v>20</v>
      </c>
      <c r="B24" s="138" t="s">
        <v>335</v>
      </c>
      <c r="C24" s="138" t="s">
        <v>69</v>
      </c>
      <c r="D24" s="139" t="s">
        <v>336</v>
      </c>
      <c r="E24" s="138" t="s">
        <v>26</v>
      </c>
      <c r="F24" s="138" t="s">
        <v>198</v>
      </c>
      <c r="G24" s="138" t="s">
        <v>37</v>
      </c>
      <c r="H24" s="140">
        <v>913179</v>
      </c>
      <c r="I24" s="140">
        <v>73054</v>
      </c>
      <c r="J24" s="140">
        <v>986233</v>
      </c>
    </row>
    <row r="25" spans="1:10" ht="26.3" x14ac:dyDescent="0.3">
      <c r="A25" s="137">
        <v>21</v>
      </c>
      <c r="B25" s="138" t="s">
        <v>337</v>
      </c>
      <c r="C25" s="138" t="s">
        <v>69</v>
      </c>
      <c r="D25" s="139" t="s">
        <v>338</v>
      </c>
      <c r="E25" s="138" t="s">
        <v>26</v>
      </c>
      <c r="F25" s="138" t="s">
        <v>198</v>
      </c>
      <c r="G25" s="138" t="s">
        <v>119</v>
      </c>
      <c r="H25" s="140">
        <v>594000</v>
      </c>
      <c r="I25" s="140">
        <v>47520</v>
      </c>
      <c r="J25" s="140">
        <v>641520</v>
      </c>
    </row>
    <row r="26" spans="1:10" ht="30.7" customHeight="1" x14ac:dyDescent="0.3">
      <c r="A26" s="137">
        <v>22</v>
      </c>
      <c r="B26" s="138" t="s">
        <v>339</v>
      </c>
      <c r="C26" s="138" t="s">
        <v>69</v>
      </c>
      <c r="D26" s="139" t="s">
        <v>340</v>
      </c>
      <c r="E26" s="138" t="s">
        <v>26</v>
      </c>
      <c r="F26" s="138" t="s">
        <v>198</v>
      </c>
      <c r="G26" s="138" t="s">
        <v>38</v>
      </c>
      <c r="H26" s="140">
        <v>333174</v>
      </c>
      <c r="I26" s="140">
        <v>26654</v>
      </c>
      <c r="J26" s="140">
        <v>359828</v>
      </c>
    </row>
    <row r="27" spans="1:10" ht="30.7" customHeight="1" x14ac:dyDescent="0.3">
      <c r="A27" s="137"/>
      <c r="B27" s="138"/>
      <c r="C27" s="138"/>
      <c r="D27" s="139"/>
      <c r="E27" s="138"/>
      <c r="F27" s="138"/>
      <c r="G27" s="138" t="s">
        <v>343</v>
      </c>
      <c r="H27" s="145">
        <f>-SUM(H5:H26)*0.07</f>
        <v>-991224.43</v>
      </c>
      <c r="I27" s="145">
        <f>+H27*0.08</f>
        <v>-79297.954400000002</v>
      </c>
      <c r="J27" s="145">
        <f>+I27+H27</f>
        <v>-1070522.3844000001</v>
      </c>
    </row>
    <row r="28" spans="1:10" ht="30.05" customHeight="1" x14ac:dyDescent="0.3">
      <c r="A28" s="141"/>
      <c r="B28" s="141" t="s">
        <v>244</v>
      </c>
      <c r="C28" s="141" t="s">
        <v>244</v>
      </c>
      <c r="D28" s="142" t="s">
        <v>244</v>
      </c>
      <c r="E28" s="141"/>
      <c r="F28" s="141" t="s">
        <v>244</v>
      </c>
      <c r="G28" s="141" t="s">
        <v>341</v>
      </c>
      <c r="H28" s="143">
        <f t="shared" ref="H28:I28" si="0">+SUM(H5:H27)</f>
        <v>13169124.57</v>
      </c>
      <c r="I28" s="143">
        <f t="shared" si="0"/>
        <v>1053529.0456000001</v>
      </c>
      <c r="J28" s="143">
        <f>+SUM(J5:J27)</f>
        <v>14222653.615599999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70764-1A5C-473D-9BF3-E7B538E38862}">
  <dimension ref="A1:L25"/>
  <sheetViews>
    <sheetView workbookViewId="0">
      <selection activeCell="K7" sqref="K7"/>
    </sheetView>
  </sheetViews>
  <sheetFormatPr defaultRowHeight="15.05" x14ac:dyDescent="0.3"/>
  <cols>
    <col min="1" max="1" width="4.44140625" customWidth="1"/>
    <col min="2" max="2" width="17.109375" customWidth="1"/>
    <col min="3" max="3" width="13.44140625" customWidth="1"/>
    <col min="4" max="4" width="15.44140625" customWidth="1"/>
    <col min="5" max="5" width="37.6640625" customWidth="1"/>
    <col min="6" max="6" width="59" customWidth="1"/>
    <col min="7" max="7" width="12.6640625" customWidth="1"/>
    <col min="8" max="11" width="12" customWidth="1"/>
  </cols>
  <sheetData>
    <row r="1" spans="1:12" ht="17.55" x14ac:dyDescent="0.3">
      <c r="A1" s="168" t="s">
        <v>232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x14ac:dyDescent="0.3">
      <c r="A2" s="169" t="s">
        <v>233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ht="40.549999999999997" customHeight="1" x14ac:dyDescent="0.3">
      <c r="A3" s="42"/>
      <c r="B3" s="104" t="s">
        <v>15</v>
      </c>
      <c r="C3" s="105" t="s">
        <v>16</v>
      </c>
      <c r="D3" s="105" t="s">
        <v>17</v>
      </c>
      <c r="E3" s="105" t="s">
        <v>19</v>
      </c>
      <c r="F3" s="105" t="s">
        <v>234</v>
      </c>
      <c r="G3" s="105" t="s">
        <v>235</v>
      </c>
      <c r="H3" s="106" t="s">
        <v>236</v>
      </c>
      <c r="I3" s="105" t="s">
        <v>237</v>
      </c>
      <c r="J3" s="106" t="s">
        <v>195</v>
      </c>
      <c r="K3" s="106" t="s">
        <v>238</v>
      </c>
      <c r="L3" s="42"/>
    </row>
    <row r="4" spans="1:12" ht="18" customHeight="1" x14ac:dyDescent="0.3">
      <c r="A4" s="42"/>
      <c r="B4" s="107"/>
      <c r="C4" s="108"/>
      <c r="D4" s="108"/>
      <c r="E4" s="117" t="s">
        <v>271</v>
      </c>
      <c r="F4" s="108"/>
      <c r="G4" s="108"/>
      <c r="H4" s="109"/>
      <c r="I4" s="108"/>
      <c r="J4" s="109"/>
      <c r="K4" s="109">
        <v>90384731.566020653</v>
      </c>
      <c r="L4" s="42"/>
    </row>
    <row r="5" spans="1:12" ht="18" customHeight="1" x14ac:dyDescent="0.3">
      <c r="A5" s="42"/>
      <c r="B5" s="110">
        <v>45108</v>
      </c>
      <c r="C5" s="111" t="s">
        <v>239</v>
      </c>
      <c r="D5" s="111" t="s">
        <v>69</v>
      </c>
      <c r="E5" s="111" t="s">
        <v>240</v>
      </c>
      <c r="F5" s="111" t="s">
        <v>26</v>
      </c>
      <c r="G5" s="111" t="s">
        <v>198</v>
      </c>
      <c r="H5" s="112">
        <v>1538213</v>
      </c>
      <c r="I5" s="113" t="s">
        <v>241</v>
      </c>
      <c r="J5" s="112">
        <v>123057</v>
      </c>
      <c r="K5" s="112">
        <v>1661270</v>
      </c>
      <c r="L5" s="42"/>
    </row>
    <row r="6" spans="1:12" ht="18" customHeight="1" x14ac:dyDescent="0.3">
      <c r="A6" s="42"/>
      <c r="B6" s="110">
        <v>45111</v>
      </c>
      <c r="C6" s="111" t="s">
        <v>242</v>
      </c>
      <c r="D6" s="111" t="s">
        <v>69</v>
      </c>
      <c r="E6" s="111" t="s">
        <v>243</v>
      </c>
      <c r="F6" s="111" t="s">
        <v>26</v>
      </c>
      <c r="G6" s="111" t="s">
        <v>198</v>
      </c>
      <c r="H6" s="112">
        <v>2550939</v>
      </c>
      <c r="I6" s="113" t="s">
        <v>241</v>
      </c>
      <c r="J6" s="112">
        <v>204075</v>
      </c>
      <c r="K6" s="112">
        <v>2755014</v>
      </c>
      <c r="L6" s="42"/>
    </row>
    <row r="7" spans="1:12" ht="18" customHeight="1" x14ac:dyDescent="0.3">
      <c r="A7" s="42"/>
      <c r="B7" s="110"/>
      <c r="C7" s="111"/>
      <c r="D7" s="111"/>
      <c r="E7" s="111" t="s">
        <v>269</v>
      </c>
      <c r="F7" s="111"/>
      <c r="G7" s="111"/>
      <c r="H7" s="112"/>
      <c r="I7" s="113"/>
      <c r="J7" s="112"/>
      <c r="K7" s="112">
        <v>-45950083</v>
      </c>
      <c r="L7" s="42"/>
    </row>
    <row r="8" spans="1:12" ht="18" customHeight="1" x14ac:dyDescent="0.3">
      <c r="A8" s="42"/>
      <c r="B8" s="110">
        <v>45112</v>
      </c>
      <c r="C8" s="111" t="s">
        <v>244</v>
      </c>
      <c r="D8" s="111" t="s">
        <v>244</v>
      </c>
      <c r="E8" s="111" t="s">
        <v>245</v>
      </c>
      <c r="F8" s="111" t="s">
        <v>26</v>
      </c>
      <c r="G8" s="111" t="s">
        <v>198</v>
      </c>
      <c r="H8" s="112">
        <v>-666030</v>
      </c>
      <c r="I8" s="113" t="s">
        <v>241</v>
      </c>
      <c r="J8" s="112">
        <v>-53283</v>
      </c>
      <c r="K8" s="112">
        <v>-719313</v>
      </c>
      <c r="L8" s="42"/>
    </row>
    <row r="9" spans="1:12" ht="18" customHeight="1" x14ac:dyDescent="0.3">
      <c r="A9" s="42"/>
      <c r="B9" s="110">
        <v>45112</v>
      </c>
      <c r="C9" s="111" t="s">
        <v>246</v>
      </c>
      <c r="D9" s="111" t="s">
        <v>69</v>
      </c>
      <c r="E9" s="111" t="s">
        <v>247</v>
      </c>
      <c r="F9" s="111" t="s">
        <v>26</v>
      </c>
      <c r="G9" s="111" t="s">
        <v>198</v>
      </c>
      <c r="H9" s="112">
        <v>688212</v>
      </c>
      <c r="I9" s="113" t="s">
        <v>241</v>
      </c>
      <c r="J9" s="112">
        <v>55057</v>
      </c>
      <c r="K9" s="112">
        <v>743269</v>
      </c>
      <c r="L9" s="42"/>
    </row>
    <row r="10" spans="1:12" ht="18" customHeight="1" x14ac:dyDescent="0.3">
      <c r="A10" s="42"/>
      <c r="B10" s="110">
        <v>45113</v>
      </c>
      <c r="C10" s="111" t="s">
        <v>248</v>
      </c>
      <c r="D10" s="111" t="s">
        <v>69</v>
      </c>
      <c r="E10" s="111" t="s">
        <v>249</v>
      </c>
      <c r="F10" s="111" t="s">
        <v>26</v>
      </c>
      <c r="G10" s="111" t="s">
        <v>198</v>
      </c>
      <c r="H10" s="112">
        <v>460793</v>
      </c>
      <c r="I10" s="113" t="s">
        <v>241</v>
      </c>
      <c r="J10" s="112">
        <v>36863</v>
      </c>
      <c r="K10" s="112">
        <v>497656</v>
      </c>
      <c r="L10" s="42"/>
    </row>
    <row r="11" spans="1:12" ht="18" customHeight="1" x14ac:dyDescent="0.3">
      <c r="A11" s="42"/>
      <c r="B11" s="110">
        <v>45118</v>
      </c>
      <c r="C11" s="111" t="s">
        <v>250</v>
      </c>
      <c r="D11" s="111" t="s">
        <v>69</v>
      </c>
      <c r="E11" s="111" t="s">
        <v>249</v>
      </c>
      <c r="F11" s="111" t="s">
        <v>26</v>
      </c>
      <c r="G11" s="111" t="s">
        <v>198</v>
      </c>
      <c r="H11" s="112">
        <v>546024</v>
      </c>
      <c r="I11" s="113" t="s">
        <v>241</v>
      </c>
      <c r="J11" s="112">
        <v>43682</v>
      </c>
      <c r="K11" s="112">
        <v>589706</v>
      </c>
      <c r="L11" s="42"/>
    </row>
    <row r="12" spans="1:12" ht="18" customHeight="1" x14ac:dyDescent="0.3">
      <c r="A12" s="42"/>
      <c r="B12" s="110">
        <v>45120</v>
      </c>
      <c r="C12" s="111" t="s">
        <v>251</v>
      </c>
      <c r="D12" s="111" t="s">
        <v>69</v>
      </c>
      <c r="E12" s="111" t="s">
        <v>54</v>
      </c>
      <c r="F12" s="111" t="s">
        <v>26</v>
      </c>
      <c r="G12" s="111" t="s">
        <v>198</v>
      </c>
      <c r="H12" s="112">
        <v>568375</v>
      </c>
      <c r="I12" s="113" t="s">
        <v>241</v>
      </c>
      <c r="J12" s="112">
        <v>45470</v>
      </c>
      <c r="K12" s="112">
        <v>613845</v>
      </c>
      <c r="L12" s="42"/>
    </row>
    <row r="13" spans="1:12" ht="18" customHeight="1" x14ac:dyDescent="0.3">
      <c r="A13" s="42"/>
      <c r="B13" s="110">
        <v>45125</v>
      </c>
      <c r="C13" s="111" t="s">
        <v>252</v>
      </c>
      <c r="D13" s="111" t="s">
        <v>69</v>
      </c>
      <c r="E13" s="111" t="s">
        <v>253</v>
      </c>
      <c r="F13" s="111" t="s">
        <v>26</v>
      </c>
      <c r="G13" s="111" t="s">
        <v>198</v>
      </c>
      <c r="H13" s="112">
        <v>111058</v>
      </c>
      <c r="I13" s="113" t="s">
        <v>241</v>
      </c>
      <c r="J13" s="112">
        <v>8885</v>
      </c>
      <c r="K13" s="112">
        <v>119943</v>
      </c>
      <c r="L13" s="42"/>
    </row>
    <row r="14" spans="1:12" ht="18" customHeight="1" x14ac:dyDescent="0.3">
      <c r="A14" s="42"/>
      <c r="B14" s="110">
        <v>45126</v>
      </c>
      <c r="C14" s="111" t="s">
        <v>254</v>
      </c>
      <c r="D14" s="111" t="s">
        <v>69</v>
      </c>
      <c r="E14" s="111" t="s">
        <v>54</v>
      </c>
      <c r="F14" s="111" t="s">
        <v>26</v>
      </c>
      <c r="G14" s="111" t="s">
        <v>198</v>
      </c>
      <c r="H14" s="112">
        <v>580005</v>
      </c>
      <c r="I14" s="113" t="s">
        <v>241</v>
      </c>
      <c r="J14" s="112">
        <v>46400</v>
      </c>
      <c r="K14" s="112">
        <v>626405</v>
      </c>
      <c r="L14" s="42"/>
    </row>
    <row r="15" spans="1:12" ht="18" customHeight="1" x14ac:dyDescent="0.3">
      <c r="A15" s="42"/>
      <c r="B15" s="110">
        <v>45127</v>
      </c>
      <c r="C15" s="111" t="s">
        <v>255</v>
      </c>
      <c r="D15" s="111" t="s">
        <v>69</v>
      </c>
      <c r="E15" s="111" t="s">
        <v>247</v>
      </c>
      <c r="F15" s="111" t="s">
        <v>26</v>
      </c>
      <c r="G15" s="111" t="s">
        <v>198</v>
      </c>
      <c r="H15" s="112">
        <v>433540</v>
      </c>
      <c r="I15" s="113" t="s">
        <v>241</v>
      </c>
      <c r="J15" s="112">
        <v>34683</v>
      </c>
      <c r="K15" s="112">
        <v>468223</v>
      </c>
      <c r="L15" s="42"/>
    </row>
    <row r="16" spans="1:12" ht="18" customHeight="1" x14ac:dyDescent="0.3">
      <c r="A16" s="42"/>
      <c r="B16" s="110">
        <v>45128</v>
      </c>
      <c r="C16" s="111" t="s">
        <v>256</v>
      </c>
      <c r="D16" s="111" t="s">
        <v>69</v>
      </c>
      <c r="E16" s="111" t="s">
        <v>240</v>
      </c>
      <c r="F16" s="111" t="s">
        <v>26</v>
      </c>
      <c r="G16" s="111" t="s">
        <v>198</v>
      </c>
      <c r="H16" s="112">
        <v>555290</v>
      </c>
      <c r="I16" s="113" t="s">
        <v>241</v>
      </c>
      <c r="J16" s="112">
        <v>44423</v>
      </c>
      <c r="K16" s="112">
        <v>599713</v>
      </c>
      <c r="L16" s="42"/>
    </row>
    <row r="17" spans="1:12" ht="18" customHeight="1" x14ac:dyDescent="0.3">
      <c r="A17" s="42"/>
      <c r="B17" s="110">
        <v>45131</v>
      </c>
      <c r="C17" s="111" t="s">
        <v>257</v>
      </c>
      <c r="D17" s="111" t="s">
        <v>69</v>
      </c>
      <c r="E17" s="111" t="s">
        <v>258</v>
      </c>
      <c r="F17" s="111" t="s">
        <v>26</v>
      </c>
      <c r="G17" s="111" t="s">
        <v>198</v>
      </c>
      <c r="H17" s="112">
        <v>181500</v>
      </c>
      <c r="I17" s="113" t="s">
        <v>241</v>
      </c>
      <c r="J17" s="112">
        <v>14520</v>
      </c>
      <c r="K17" s="112">
        <v>196020</v>
      </c>
      <c r="L17" s="42"/>
    </row>
    <row r="18" spans="1:12" ht="18" customHeight="1" x14ac:dyDescent="0.3">
      <c r="B18" s="110">
        <v>45132</v>
      </c>
      <c r="C18" s="111" t="s">
        <v>259</v>
      </c>
      <c r="D18" s="111" t="s">
        <v>69</v>
      </c>
      <c r="E18" s="111" t="s">
        <v>260</v>
      </c>
      <c r="F18" s="111" t="s">
        <v>26</v>
      </c>
      <c r="G18" s="111" t="s">
        <v>198</v>
      </c>
      <c r="H18" s="112">
        <v>495198</v>
      </c>
      <c r="I18" s="113" t="s">
        <v>241</v>
      </c>
      <c r="J18" s="112">
        <v>39616</v>
      </c>
      <c r="K18" s="112">
        <v>534814</v>
      </c>
    </row>
    <row r="19" spans="1:12" ht="18" customHeight="1" x14ac:dyDescent="0.3">
      <c r="B19" s="110">
        <v>45132</v>
      </c>
      <c r="C19" s="111" t="s">
        <v>261</v>
      </c>
      <c r="D19" s="111" t="s">
        <v>69</v>
      </c>
      <c r="E19" s="111" t="s">
        <v>54</v>
      </c>
      <c r="F19" s="111" t="s">
        <v>26</v>
      </c>
      <c r="G19" s="111" t="s">
        <v>198</v>
      </c>
      <c r="H19" s="112">
        <v>277975</v>
      </c>
      <c r="I19" s="113" t="s">
        <v>241</v>
      </c>
      <c r="J19" s="112">
        <v>22238</v>
      </c>
      <c r="K19" s="112">
        <v>300213</v>
      </c>
    </row>
    <row r="20" spans="1:12" ht="18" customHeight="1" x14ac:dyDescent="0.3">
      <c r="B20" s="110">
        <v>45133</v>
      </c>
      <c r="C20" s="111" t="s">
        <v>262</v>
      </c>
      <c r="D20" s="111" t="s">
        <v>69</v>
      </c>
      <c r="E20" s="111" t="s">
        <v>253</v>
      </c>
      <c r="F20" s="111" t="s">
        <v>26</v>
      </c>
      <c r="G20" s="111" t="s">
        <v>198</v>
      </c>
      <c r="H20" s="112">
        <v>261844</v>
      </c>
      <c r="I20" s="113" t="s">
        <v>241</v>
      </c>
      <c r="J20" s="112">
        <v>20948</v>
      </c>
      <c r="K20" s="112">
        <v>282792</v>
      </c>
    </row>
    <row r="21" spans="1:12" ht="18" customHeight="1" x14ac:dyDescent="0.3">
      <c r="B21" s="110">
        <v>45134</v>
      </c>
      <c r="C21" s="111" t="s">
        <v>244</v>
      </c>
      <c r="D21" s="111" t="s">
        <v>244</v>
      </c>
      <c r="E21" s="111" t="s">
        <v>263</v>
      </c>
      <c r="F21" s="111" t="s">
        <v>26</v>
      </c>
      <c r="G21" s="111" t="s">
        <v>198</v>
      </c>
      <c r="H21" s="112">
        <v>-505210</v>
      </c>
      <c r="I21" s="113" t="s">
        <v>241</v>
      </c>
      <c r="J21" s="112">
        <v>-40417</v>
      </c>
      <c r="K21" s="112">
        <v>-545627</v>
      </c>
    </row>
    <row r="22" spans="1:12" ht="18" customHeight="1" x14ac:dyDescent="0.3">
      <c r="B22" s="110">
        <v>45134</v>
      </c>
      <c r="C22" s="111" t="s">
        <v>264</v>
      </c>
      <c r="D22" s="111" t="s">
        <v>69</v>
      </c>
      <c r="E22" s="111" t="s">
        <v>243</v>
      </c>
      <c r="F22" s="111" t="s">
        <v>26</v>
      </c>
      <c r="G22" s="111" t="s">
        <v>198</v>
      </c>
      <c r="H22" s="112">
        <v>1052582</v>
      </c>
      <c r="I22" s="113" t="s">
        <v>241</v>
      </c>
      <c r="J22" s="112">
        <v>84207</v>
      </c>
      <c r="K22" s="112">
        <v>1136789</v>
      </c>
    </row>
    <row r="23" spans="1:12" ht="18" customHeight="1" x14ac:dyDescent="0.3">
      <c r="B23" s="110">
        <v>45134</v>
      </c>
      <c r="C23" s="111" t="s">
        <v>265</v>
      </c>
      <c r="D23" s="111" t="s">
        <v>69</v>
      </c>
      <c r="E23" s="111" t="s">
        <v>266</v>
      </c>
      <c r="F23" s="111" t="s">
        <v>26</v>
      </c>
      <c r="G23" s="111" t="s">
        <v>198</v>
      </c>
      <c r="H23" s="112">
        <v>733503</v>
      </c>
      <c r="I23" s="113" t="s">
        <v>241</v>
      </c>
      <c r="J23" s="112">
        <v>58680</v>
      </c>
      <c r="K23" s="112">
        <v>792183</v>
      </c>
    </row>
    <row r="24" spans="1:12" ht="18" customHeight="1" x14ac:dyDescent="0.3">
      <c r="B24" s="110"/>
      <c r="C24" s="111"/>
      <c r="D24" s="111"/>
      <c r="E24" s="111" t="s">
        <v>274</v>
      </c>
      <c r="F24" s="111"/>
      <c r="G24" s="111"/>
      <c r="H24" s="112"/>
      <c r="I24" s="113"/>
      <c r="J24" s="112"/>
      <c r="K24" s="112">
        <f>-SUM(H5:H23)*0.07*1.08</f>
        <v>-745704.11160000006</v>
      </c>
    </row>
    <row r="25" spans="1:12" x14ac:dyDescent="0.3">
      <c r="B25" s="114"/>
      <c r="C25" s="115"/>
      <c r="D25" s="115"/>
      <c r="E25" s="118" t="s">
        <v>238</v>
      </c>
      <c r="F25" s="115"/>
      <c r="G25" s="115"/>
      <c r="H25" s="116"/>
      <c r="I25" s="115"/>
      <c r="J25" s="116"/>
      <c r="K25" s="119">
        <f>+SUM(K4:K24)</f>
        <v>54341859.454420656</v>
      </c>
    </row>
  </sheetData>
  <autoFilter ref="A3:L25" xr:uid="{F8370764-1A5C-473D-9BF3-E7B538E38862}"/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67B4-7A2C-4674-9060-96298CAF26CE}">
  <dimension ref="A1:H45"/>
  <sheetViews>
    <sheetView workbookViewId="0">
      <selection activeCell="F44" sqref="F44"/>
    </sheetView>
  </sheetViews>
  <sheetFormatPr defaultRowHeight="15.05" x14ac:dyDescent="0.3"/>
  <cols>
    <col min="1" max="3" width="26.88671875" customWidth="1"/>
    <col min="4" max="4" width="18.33203125" customWidth="1"/>
    <col min="5" max="5" width="15.88671875" customWidth="1"/>
    <col min="6" max="6" width="18.33203125" customWidth="1"/>
    <col min="8" max="8" width="11.5546875" bestFit="1" customWidth="1"/>
  </cols>
  <sheetData>
    <row r="1" spans="1:6" ht="30.7" customHeight="1" x14ac:dyDescent="0.3">
      <c r="A1" s="126" t="s">
        <v>276</v>
      </c>
      <c r="B1" s="126" t="s">
        <v>277</v>
      </c>
      <c r="C1" s="126" t="s">
        <v>278</v>
      </c>
      <c r="D1" s="127" t="s">
        <v>279</v>
      </c>
      <c r="E1" s="127" t="s">
        <v>280</v>
      </c>
      <c r="F1" s="127" t="s">
        <v>281</v>
      </c>
    </row>
    <row r="2" spans="1:6" x14ac:dyDescent="0.3">
      <c r="A2" s="101" t="s">
        <v>282</v>
      </c>
      <c r="B2" s="124">
        <v>44994</v>
      </c>
      <c r="C2" s="101">
        <v>13147</v>
      </c>
      <c r="D2" s="123">
        <v>1927546</v>
      </c>
      <c r="E2" s="123">
        <v>192754.6</v>
      </c>
      <c r="F2" s="123">
        <v>2120300.6</v>
      </c>
    </row>
    <row r="3" spans="1:6" x14ac:dyDescent="0.3">
      <c r="A3" s="101" t="s">
        <v>282</v>
      </c>
      <c r="B3" s="124">
        <v>45020</v>
      </c>
      <c r="C3" s="101">
        <v>19210</v>
      </c>
      <c r="D3" s="123">
        <v>1675379</v>
      </c>
      <c r="E3" s="123">
        <v>167537.9</v>
      </c>
      <c r="F3" s="123">
        <v>1842916.9</v>
      </c>
    </row>
    <row r="4" spans="1:6" x14ac:dyDescent="0.3">
      <c r="A4" s="101" t="s">
        <v>282</v>
      </c>
      <c r="B4" s="124">
        <v>45033</v>
      </c>
      <c r="C4" s="101">
        <v>22227</v>
      </c>
      <c r="D4" s="123">
        <v>2102230</v>
      </c>
      <c r="E4" s="123">
        <v>210223</v>
      </c>
      <c r="F4" s="123">
        <v>2312453</v>
      </c>
    </row>
    <row r="5" spans="1:6" x14ac:dyDescent="0.3">
      <c r="A5" s="101" t="s">
        <v>282</v>
      </c>
      <c r="B5" s="124">
        <v>45042</v>
      </c>
      <c r="C5" s="101">
        <v>24506</v>
      </c>
      <c r="D5" s="123">
        <v>1405817</v>
      </c>
      <c r="E5" s="123">
        <v>140581.70000000001</v>
      </c>
      <c r="F5" s="123">
        <v>1546398.7</v>
      </c>
    </row>
    <row r="6" spans="1:6" x14ac:dyDescent="0.3">
      <c r="A6" s="101" t="s">
        <v>283</v>
      </c>
      <c r="B6" s="124">
        <v>44973</v>
      </c>
      <c r="C6" s="101">
        <v>5482</v>
      </c>
      <c r="D6" s="123">
        <v>1089362</v>
      </c>
      <c r="E6" s="123">
        <v>108936.20000000001</v>
      </c>
      <c r="F6" s="123">
        <v>1198298.2</v>
      </c>
    </row>
    <row r="7" spans="1:6" x14ac:dyDescent="0.3">
      <c r="A7" s="101" t="s">
        <v>283</v>
      </c>
      <c r="B7" s="124">
        <v>45036</v>
      </c>
      <c r="C7" s="101">
        <v>23156</v>
      </c>
      <c r="D7" s="123">
        <v>922445</v>
      </c>
      <c r="E7" s="123">
        <v>92244.5</v>
      </c>
      <c r="F7" s="123">
        <v>1014689.5</v>
      </c>
    </row>
    <row r="8" spans="1:6" x14ac:dyDescent="0.3">
      <c r="A8" s="101" t="s">
        <v>284</v>
      </c>
      <c r="B8" s="124">
        <v>44967</v>
      </c>
      <c r="C8" s="101">
        <v>3791</v>
      </c>
      <c r="D8" s="123">
        <v>1104854</v>
      </c>
      <c r="E8" s="123">
        <v>110485.40000000001</v>
      </c>
      <c r="F8" s="123">
        <v>1215339.3999999999</v>
      </c>
    </row>
    <row r="9" spans="1:6" x14ac:dyDescent="0.3">
      <c r="A9" s="101" t="s">
        <v>284</v>
      </c>
      <c r="B9" s="124">
        <v>44981</v>
      </c>
      <c r="C9" s="101">
        <v>8868</v>
      </c>
      <c r="D9" s="123">
        <v>912488</v>
      </c>
      <c r="E9" s="123">
        <v>91248.8</v>
      </c>
      <c r="F9" s="123">
        <v>1003736.8</v>
      </c>
    </row>
    <row r="10" spans="1:6" x14ac:dyDescent="0.3">
      <c r="A10" s="101" t="s">
        <v>247</v>
      </c>
      <c r="B10" s="124">
        <v>45008</v>
      </c>
      <c r="C10" s="101">
        <v>16099</v>
      </c>
      <c r="D10" s="123">
        <v>1421635</v>
      </c>
      <c r="E10" s="123">
        <v>142163.5</v>
      </c>
      <c r="F10" s="123">
        <v>1563798.5</v>
      </c>
    </row>
    <row r="11" spans="1:6" x14ac:dyDescent="0.3">
      <c r="A11" s="101" t="s">
        <v>247</v>
      </c>
      <c r="B11" s="124">
        <v>45043</v>
      </c>
      <c r="C11" s="101">
        <v>24989</v>
      </c>
      <c r="D11" s="123">
        <v>1584717</v>
      </c>
      <c r="E11" s="123">
        <v>158471.70000000001</v>
      </c>
      <c r="F11" s="123">
        <v>1743188.7000000002</v>
      </c>
    </row>
    <row r="12" spans="1:6" x14ac:dyDescent="0.3">
      <c r="A12" s="101" t="s">
        <v>249</v>
      </c>
      <c r="B12" s="124">
        <v>44966</v>
      </c>
      <c r="C12" s="101">
        <v>3559</v>
      </c>
      <c r="D12" s="123">
        <v>574135</v>
      </c>
      <c r="E12" s="123">
        <v>57413.5</v>
      </c>
      <c r="F12" s="123">
        <v>631548.5</v>
      </c>
    </row>
    <row r="13" spans="1:6" x14ac:dyDescent="0.3">
      <c r="A13" s="101" t="s">
        <v>249</v>
      </c>
      <c r="B13" s="124">
        <v>44970</v>
      </c>
      <c r="C13" s="101">
        <v>4011</v>
      </c>
      <c r="D13" s="123">
        <v>725448</v>
      </c>
      <c r="E13" s="123">
        <v>72544.800000000003</v>
      </c>
      <c r="F13" s="123">
        <v>797992.8</v>
      </c>
    </row>
    <row r="14" spans="1:6" x14ac:dyDescent="0.3">
      <c r="A14" s="101" t="s">
        <v>249</v>
      </c>
      <c r="B14" s="124">
        <v>44988</v>
      </c>
      <c r="C14" s="101">
        <v>11248</v>
      </c>
      <c r="D14" s="123">
        <v>360750</v>
      </c>
      <c r="E14" s="123">
        <v>36075</v>
      </c>
      <c r="F14" s="123">
        <v>396825</v>
      </c>
    </row>
    <row r="15" spans="1:6" x14ac:dyDescent="0.3">
      <c r="A15" s="101" t="s">
        <v>249</v>
      </c>
      <c r="B15" s="124">
        <v>44998</v>
      </c>
      <c r="C15" s="101">
        <v>13463</v>
      </c>
      <c r="D15" s="123">
        <v>863975</v>
      </c>
      <c r="E15" s="123">
        <v>86397.5</v>
      </c>
      <c r="F15" s="123">
        <v>950372.5</v>
      </c>
    </row>
    <row r="16" spans="1:6" x14ac:dyDescent="0.3">
      <c r="A16" s="101" t="s">
        <v>249</v>
      </c>
      <c r="B16" s="124">
        <v>45008</v>
      </c>
      <c r="C16" s="101">
        <v>16282</v>
      </c>
      <c r="D16" s="123">
        <v>713575</v>
      </c>
      <c r="E16" s="123">
        <v>71357.5</v>
      </c>
      <c r="F16" s="123">
        <v>784932.5</v>
      </c>
    </row>
    <row r="17" spans="1:6" x14ac:dyDescent="0.3">
      <c r="A17" s="101" t="s">
        <v>249</v>
      </c>
      <c r="B17" s="124">
        <v>45015</v>
      </c>
      <c r="C17" s="101">
        <v>18681</v>
      </c>
      <c r="D17" s="123">
        <v>655893</v>
      </c>
      <c r="E17" s="123">
        <v>65589.3</v>
      </c>
      <c r="F17" s="123">
        <v>721482.3</v>
      </c>
    </row>
    <row r="18" spans="1:6" x14ac:dyDescent="0.3">
      <c r="A18" s="101" t="s">
        <v>249</v>
      </c>
      <c r="B18" s="124">
        <v>45019</v>
      </c>
      <c r="C18" s="101">
        <v>19144</v>
      </c>
      <c r="D18" s="123">
        <v>923442</v>
      </c>
      <c r="E18" s="123">
        <v>92344.2</v>
      </c>
      <c r="F18" s="123">
        <v>1015786.2</v>
      </c>
    </row>
    <row r="19" spans="1:6" x14ac:dyDescent="0.3">
      <c r="A19" s="101" t="s">
        <v>249</v>
      </c>
      <c r="B19" s="124">
        <v>45033</v>
      </c>
      <c r="C19" s="101">
        <v>22231</v>
      </c>
      <c r="D19" s="123">
        <v>451712</v>
      </c>
      <c r="E19" s="123">
        <v>45171.199999999997</v>
      </c>
      <c r="F19" s="123">
        <v>496883.20000000001</v>
      </c>
    </row>
    <row r="20" spans="1:6" x14ac:dyDescent="0.3">
      <c r="A20" s="101" t="s">
        <v>249</v>
      </c>
      <c r="B20" s="124">
        <v>45040</v>
      </c>
      <c r="C20" s="101">
        <v>23635</v>
      </c>
      <c r="D20" s="123">
        <v>517635</v>
      </c>
      <c r="E20" s="123">
        <v>51763.5</v>
      </c>
      <c r="F20" s="123">
        <v>569398.5</v>
      </c>
    </row>
    <row r="21" spans="1:6" x14ac:dyDescent="0.3">
      <c r="A21" s="101" t="s">
        <v>258</v>
      </c>
      <c r="B21" s="124">
        <v>44994</v>
      </c>
      <c r="C21" s="101">
        <v>12603</v>
      </c>
      <c r="D21" s="123">
        <v>2199368</v>
      </c>
      <c r="E21" s="123">
        <v>219936.80000000002</v>
      </c>
      <c r="F21" s="123">
        <v>2419304.8000000003</v>
      </c>
    </row>
    <row r="22" spans="1:6" x14ac:dyDescent="0.3">
      <c r="A22" s="101" t="s">
        <v>258</v>
      </c>
      <c r="B22" s="124">
        <v>44999</v>
      </c>
      <c r="C22" s="101">
        <v>13553</v>
      </c>
      <c r="D22" s="123">
        <v>951924</v>
      </c>
      <c r="E22" s="123">
        <v>95192.4</v>
      </c>
      <c r="F22" s="123">
        <v>1047116.4</v>
      </c>
    </row>
    <row r="23" spans="1:6" x14ac:dyDescent="0.3">
      <c r="A23" s="101" t="s">
        <v>258</v>
      </c>
      <c r="B23" s="124">
        <v>45002</v>
      </c>
      <c r="C23" s="101">
        <v>15625</v>
      </c>
      <c r="D23" s="123">
        <v>1374858</v>
      </c>
      <c r="E23" s="123">
        <v>137485.80000000002</v>
      </c>
      <c r="F23" s="123">
        <v>1512343.7999999998</v>
      </c>
    </row>
    <row r="24" spans="1:6" x14ac:dyDescent="0.3">
      <c r="A24" s="101" t="s">
        <v>258</v>
      </c>
      <c r="B24" s="124">
        <v>45042</v>
      </c>
      <c r="C24" s="101">
        <v>24067</v>
      </c>
      <c r="D24" s="123">
        <v>1797939</v>
      </c>
      <c r="E24" s="123">
        <v>179792.76336601743</v>
      </c>
      <c r="F24" s="123">
        <v>1977731.7633660175</v>
      </c>
    </row>
    <row r="25" spans="1:6" x14ac:dyDescent="0.3">
      <c r="A25" s="101" t="s">
        <v>285</v>
      </c>
      <c r="B25" s="124">
        <v>44979</v>
      </c>
      <c r="C25" s="101">
        <v>6832</v>
      </c>
      <c r="D25" s="123">
        <v>955057</v>
      </c>
      <c r="E25" s="123">
        <v>95505.700000000012</v>
      </c>
      <c r="F25" s="123">
        <v>1050562.7</v>
      </c>
    </row>
    <row r="26" spans="1:6" x14ac:dyDescent="0.3">
      <c r="A26" s="101" t="s">
        <v>285</v>
      </c>
      <c r="B26" s="124">
        <v>45007</v>
      </c>
      <c r="C26" s="101">
        <v>15893</v>
      </c>
      <c r="D26" s="123">
        <v>1573634</v>
      </c>
      <c r="E26" s="123">
        <v>157363.4</v>
      </c>
      <c r="F26" s="123">
        <v>1730997.4</v>
      </c>
    </row>
    <row r="27" spans="1:6" x14ac:dyDescent="0.3">
      <c r="A27" s="101" t="s">
        <v>253</v>
      </c>
      <c r="B27" s="124">
        <v>45005</v>
      </c>
      <c r="C27" s="101">
        <v>15755</v>
      </c>
      <c r="D27" s="123">
        <v>1133368</v>
      </c>
      <c r="E27" s="123">
        <v>113336.08349928247</v>
      </c>
      <c r="F27" s="123">
        <v>1246704.0834992824</v>
      </c>
    </row>
    <row r="28" spans="1:6" x14ac:dyDescent="0.3">
      <c r="A28" s="101" t="s">
        <v>253</v>
      </c>
      <c r="B28" s="124">
        <v>45019</v>
      </c>
      <c r="C28" s="101">
        <v>19147</v>
      </c>
      <c r="D28" s="123">
        <v>890725</v>
      </c>
      <c r="E28" s="123">
        <v>89072.5</v>
      </c>
      <c r="F28" s="123">
        <v>979797.5</v>
      </c>
    </row>
    <row r="29" spans="1:6" x14ac:dyDescent="0.3">
      <c r="A29" s="101" t="s">
        <v>253</v>
      </c>
      <c r="B29" s="124">
        <v>45023</v>
      </c>
      <c r="C29" s="101">
        <v>20402</v>
      </c>
      <c r="D29" s="123">
        <v>842016</v>
      </c>
      <c r="E29" s="123">
        <v>84201.600000000006</v>
      </c>
      <c r="F29" s="123">
        <v>926217.6</v>
      </c>
    </row>
    <row r="30" spans="1:6" x14ac:dyDescent="0.3">
      <c r="A30" s="101" t="s">
        <v>253</v>
      </c>
      <c r="B30" s="124">
        <v>45035</v>
      </c>
      <c r="C30" s="101">
        <v>22431</v>
      </c>
      <c r="D30" s="123">
        <v>990850</v>
      </c>
      <c r="E30" s="123">
        <v>99085</v>
      </c>
      <c r="F30" s="123">
        <v>1089935</v>
      </c>
    </row>
    <row r="31" spans="1:6" x14ac:dyDescent="0.3">
      <c r="A31" s="101" t="s">
        <v>286</v>
      </c>
      <c r="B31" s="124">
        <v>44999</v>
      </c>
      <c r="C31" s="101">
        <v>13558</v>
      </c>
      <c r="D31" s="123">
        <v>937690</v>
      </c>
      <c r="E31" s="123">
        <v>93769</v>
      </c>
      <c r="F31" s="123">
        <v>1031459</v>
      </c>
    </row>
    <row r="32" spans="1:6" x14ac:dyDescent="0.3">
      <c r="A32" s="101" t="s">
        <v>287</v>
      </c>
      <c r="B32" s="124">
        <v>44978</v>
      </c>
      <c r="C32" s="101">
        <v>6761</v>
      </c>
      <c r="D32" s="123">
        <v>2489650</v>
      </c>
      <c r="E32" s="123">
        <v>248965</v>
      </c>
      <c r="F32" s="123">
        <v>2738615</v>
      </c>
    </row>
    <row r="33" spans="1:8" x14ac:dyDescent="0.3">
      <c r="A33" s="101" t="s">
        <v>287</v>
      </c>
      <c r="B33" s="124">
        <v>45024</v>
      </c>
      <c r="C33" s="101">
        <v>20453</v>
      </c>
      <c r="D33" s="123">
        <v>1355531</v>
      </c>
      <c r="E33" s="123">
        <v>135553.1</v>
      </c>
      <c r="F33" s="123">
        <v>1491084.1</v>
      </c>
    </row>
    <row r="34" spans="1:8" x14ac:dyDescent="0.3">
      <c r="A34" s="101" t="s">
        <v>287</v>
      </c>
      <c r="B34" s="124">
        <v>45035</v>
      </c>
      <c r="C34" s="101">
        <v>22406</v>
      </c>
      <c r="D34" s="123">
        <v>1110580</v>
      </c>
      <c r="E34" s="123">
        <v>111058</v>
      </c>
      <c r="F34" s="123">
        <v>1221638</v>
      </c>
    </row>
    <row r="35" spans="1:8" x14ac:dyDescent="0.3">
      <c r="A35" s="101" t="s">
        <v>288</v>
      </c>
      <c r="B35" s="124">
        <v>44967</v>
      </c>
      <c r="C35" s="101">
        <v>3789</v>
      </c>
      <c r="D35" s="123">
        <v>1132781</v>
      </c>
      <c r="E35" s="123">
        <v>113278.1</v>
      </c>
      <c r="F35" s="123">
        <v>1246059.1000000001</v>
      </c>
    </row>
    <row r="36" spans="1:8" x14ac:dyDescent="0.3">
      <c r="A36" s="101" t="s">
        <v>288</v>
      </c>
      <c r="B36" s="124">
        <v>44984</v>
      </c>
      <c r="C36" s="101">
        <v>9029</v>
      </c>
      <c r="D36" s="123">
        <v>1033204</v>
      </c>
      <c r="E36" s="123">
        <v>103320.40000000001</v>
      </c>
      <c r="F36" s="123">
        <v>1136524.3999999999</v>
      </c>
    </row>
    <row r="37" spans="1:8" x14ac:dyDescent="0.3">
      <c r="A37" s="101" t="s">
        <v>288</v>
      </c>
      <c r="B37" s="124">
        <v>44993</v>
      </c>
      <c r="C37" s="101">
        <v>11548</v>
      </c>
      <c r="D37" s="123">
        <v>1645153</v>
      </c>
      <c r="E37" s="123">
        <v>164515.30000000005</v>
      </c>
      <c r="F37" s="123">
        <v>1809668.3</v>
      </c>
    </row>
    <row r="38" spans="1:8" x14ac:dyDescent="0.3">
      <c r="A38" s="101" t="s">
        <v>288</v>
      </c>
      <c r="B38" s="124">
        <v>45008</v>
      </c>
      <c r="C38" s="101">
        <v>16117</v>
      </c>
      <c r="D38" s="123">
        <v>1151838</v>
      </c>
      <c r="E38" s="123">
        <v>115183.8</v>
      </c>
      <c r="F38" s="123">
        <v>1267021.8</v>
      </c>
    </row>
    <row r="39" spans="1:8" x14ac:dyDescent="0.3">
      <c r="A39" s="101" t="s">
        <v>288</v>
      </c>
      <c r="B39" s="124">
        <v>45035</v>
      </c>
      <c r="C39" s="101">
        <v>22411</v>
      </c>
      <c r="D39" s="123">
        <v>1354323</v>
      </c>
      <c r="E39" s="123">
        <v>135432.30000000002</v>
      </c>
      <c r="F39" s="123">
        <v>1489755.3</v>
      </c>
    </row>
    <row r="40" spans="1:8" x14ac:dyDescent="0.3">
      <c r="A40" s="101" t="s">
        <v>288</v>
      </c>
      <c r="B40" s="124">
        <v>45043</v>
      </c>
      <c r="C40" s="101">
        <v>24993</v>
      </c>
      <c r="D40" s="123">
        <v>1003155</v>
      </c>
      <c r="E40" s="123">
        <v>100315.5</v>
      </c>
      <c r="F40" s="123">
        <v>1103470.5</v>
      </c>
    </row>
    <row r="41" spans="1:8" x14ac:dyDescent="0.3">
      <c r="A41" s="101" t="s">
        <v>289</v>
      </c>
      <c r="B41" s="124">
        <v>44974</v>
      </c>
      <c r="C41" s="101">
        <v>6380</v>
      </c>
      <c r="D41" s="123">
        <v>1420710</v>
      </c>
      <c r="E41" s="123">
        <v>142071.00000000003</v>
      </c>
      <c r="F41" s="123">
        <v>1562781</v>
      </c>
    </row>
    <row r="42" spans="1:8" x14ac:dyDescent="0.3">
      <c r="A42" s="101" t="s">
        <v>290</v>
      </c>
      <c r="B42" s="101"/>
      <c r="C42" s="101"/>
      <c r="D42" s="123">
        <v>47277392</v>
      </c>
      <c r="E42" s="123">
        <v>4727737.3468652992</v>
      </c>
      <c r="F42" s="123">
        <v>52005129.346865296</v>
      </c>
    </row>
    <row r="43" spans="1:8" x14ac:dyDescent="0.3">
      <c r="D43" s="125"/>
      <c r="E43" s="125" t="s">
        <v>291</v>
      </c>
      <c r="F43" s="125">
        <v>2596438</v>
      </c>
    </row>
    <row r="44" spans="1:8" x14ac:dyDescent="0.3">
      <c r="D44" s="125"/>
      <c r="E44" s="125" t="s">
        <v>292</v>
      </c>
      <c r="F44" s="125">
        <v>3458608.394280571</v>
      </c>
      <c r="H44" s="44"/>
    </row>
    <row r="45" spans="1:8" x14ac:dyDescent="0.3">
      <c r="D45" s="125"/>
      <c r="E45" s="125" t="s">
        <v>293</v>
      </c>
      <c r="F45" s="125">
        <v>45950082.952584729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47A2-E0AA-4196-828F-606B9DB6AE4D}">
  <dimension ref="A2:I36"/>
  <sheetViews>
    <sheetView topLeftCell="A4" workbookViewId="0">
      <selection activeCell="A17" sqref="A17:XFD17"/>
    </sheetView>
  </sheetViews>
  <sheetFormatPr defaultRowHeight="15.05" x14ac:dyDescent="0.3"/>
  <cols>
    <col min="2" max="3" width="25.33203125" customWidth="1"/>
    <col min="4" max="4" width="23.88671875" customWidth="1"/>
    <col min="5" max="5" width="25.33203125" customWidth="1"/>
    <col min="6" max="6" width="17.6640625" customWidth="1"/>
    <col min="9" max="9" width="12.5546875" bestFit="1" customWidth="1"/>
  </cols>
  <sheetData>
    <row r="2" spans="1:9" ht="18.8" x14ac:dyDescent="0.3">
      <c r="B2" s="167" t="s">
        <v>0</v>
      </c>
      <c r="C2" s="167"/>
      <c r="D2" s="167"/>
      <c r="E2" s="167"/>
      <c r="F2" s="167"/>
    </row>
    <row r="3" spans="1:9" ht="31.3" x14ac:dyDescent="0.3">
      <c r="B3" s="1" t="s">
        <v>1</v>
      </c>
      <c r="C3" s="27" t="s">
        <v>2</v>
      </c>
      <c r="D3" s="28" t="s">
        <v>3</v>
      </c>
      <c r="E3" s="1" t="s">
        <v>4</v>
      </c>
      <c r="F3" s="1" t="s">
        <v>5</v>
      </c>
    </row>
    <row r="4" spans="1:9" ht="15.65" x14ac:dyDescent="0.3">
      <c r="B4" s="2"/>
      <c r="C4" s="29" t="s">
        <v>6</v>
      </c>
      <c r="D4" s="30">
        <v>0</v>
      </c>
      <c r="E4" s="2"/>
      <c r="F4" s="2"/>
    </row>
    <row r="5" spans="1:9" ht="15.65" x14ac:dyDescent="0.3">
      <c r="A5">
        <v>1</v>
      </c>
      <c r="B5" s="3">
        <v>2022</v>
      </c>
      <c r="C5" s="31" t="s">
        <v>7</v>
      </c>
      <c r="D5" s="32">
        <v>4499050</v>
      </c>
      <c r="E5" s="3"/>
      <c r="F5" s="2"/>
    </row>
    <row r="6" spans="1:9" ht="15.65" x14ac:dyDescent="0.3">
      <c r="A6">
        <v>2</v>
      </c>
      <c r="B6" s="3">
        <v>2022</v>
      </c>
      <c r="C6" s="31" t="s">
        <v>7</v>
      </c>
      <c r="D6" s="32">
        <v>17258801</v>
      </c>
      <c r="E6" s="3"/>
      <c r="F6" s="2"/>
    </row>
    <row r="7" spans="1:9" ht="15.65" x14ac:dyDescent="0.3">
      <c r="A7">
        <v>3</v>
      </c>
      <c r="B7" s="3">
        <v>2022</v>
      </c>
      <c r="C7" s="31" t="s">
        <v>7</v>
      </c>
      <c r="D7" s="32">
        <v>16392374</v>
      </c>
      <c r="E7" s="3"/>
      <c r="F7" s="2"/>
    </row>
    <row r="8" spans="1:9" ht="15.65" x14ac:dyDescent="0.3">
      <c r="A8">
        <v>4</v>
      </c>
      <c r="B8" s="3">
        <v>2022</v>
      </c>
      <c r="C8" s="31" t="s">
        <v>7</v>
      </c>
      <c r="D8" s="32">
        <v>11809647</v>
      </c>
      <c r="E8" s="5"/>
      <c r="F8" s="6"/>
    </row>
    <row r="9" spans="1:9" ht="15.65" x14ac:dyDescent="0.3">
      <c r="A9">
        <v>5</v>
      </c>
      <c r="B9" s="3">
        <v>2022</v>
      </c>
      <c r="C9" s="31" t="s">
        <v>7</v>
      </c>
      <c r="D9" s="32">
        <v>6997154</v>
      </c>
      <c r="E9" s="5"/>
      <c r="F9" s="6"/>
    </row>
    <row r="10" spans="1:9" ht="15.65" x14ac:dyDescent="0.3">
      <c r="A10">
        <v>6</v>
      </c>
      <c r="B10" s="3">
        <v>2022</v>
      </c>
      <c r="C10" s="31" t="s">
        <v>7</v>
      </c>
      <c r="D10" s="32">
        <v>21461255</v>
      </c>
      <c r="E10" s="5"/>
      <c r="F10" s="6"/>
    </row>
    <row r="11" spans="1:9" ht="15.65" x14ac:dyDescent="0.3">
      <c r="A11">
        <v>7</v>
      </c>
      <c r="B11" s="3">
        <v>2022</v>
      </c>
      <c r="C11" s="31" t="s">
        <v>7</v>
      </c>
      <c r="D11" s="32">
        <v>18826014</v>
      </c>
      <c r="E11" s="5"/>
      <c r="F11" s="6"/>
    </row>
    <row r="12" spans="1:9" ht="15.65" x14ac:dyDescent="0.3">
      <c r="A12">
        <v>8</v>
      </c>
      <c r="B12" s="3">
        <v>2022</v>
      </c>
      <c r="C12" s="31" t="s">
        <v>7</v>
      </c>
      <c r="D12" s="32">
        <v>11558394</v>
      </c>
      <c r="E12" s="5"/>
      <c r="F12" s="6"/>
      <c r="I12" s="43"/>
    </row>
    <row r="13" spans="1:9" ht="15.65" x14ac:dyDescent="0.3">
      <c r="A13">
        <v>9</v>
      </c>
      <c r="B13" s="3">
        <v>2022</v>
      </c>
      <c r="C13" s="31" t="s">
        <v>7</v>
      </c>
      <c r="D13" s="32">
        <v>17867642</v>
      </c>
      <c r="E13" s="5"/>
      <c r="F13" s="6"/>
      <c r="I13" s="43"/>
    </row>
    <row r="14" spans="1:9" ht="15.65" x14ac:dyDescent="0.3">
      <c r="A14">
        <v>10</v>
      </c>
      <c r="B14" s="3">
        <v>2022</v>
      </c>
      <c r="C14" s="31" t="s">
        <v>7</v>
      </c>
      <c r="D14" s="32">
        <v>11813296</v>
      </c>
      <c r="E14" s="5"/>
      <c r="F14" s="6"/>
      <c r="I14" s="44"/>
    </row>
    <row r="15" spans="1:9" ht="15.65" x14ac:dyDescent="0.3">
      <c r="A15">
        <v>11</v>
      </c>
      <c r="B15" s="3">
        <v>2022</v>
      </c>
      <c r="C15" s="31" t="s">
        <v>7</v>
      </c>
      <c r="D15" s="32">
        <v>17964189</v>
      </c>
      <c r="E15" s="7"/>
      <c r="F15" s="6"/>
      <c r="I15" s="44"/>
    </row>
    <row r="16" spans="1:9" ht="15.65" x14ac:dyDescent="0.3">
      <c r="A16">
        <v>12</v>
      </c>
      <c r="B16" s="3">
        <v>2022</v>
      </c>
      <c r="C16" s="31" t="s">
        <v>7</v>
      </c>
      <c r="D16" s="32">
        <v>19743406</v>
      </c>
      <c r="E16" s="5"/>
      <c r="F16" s="6"/>
      <c r="I16" s="43"/>
    </row>
    <row r="17" spans="1:9" ht="15.65" x14ac:dyDescent="0.3">
      <c r="B17" s="175" t="s">
        <v>8</v>
      </c>
      <c r="C17" s="176"/>
      <c r="D17" s="32"/>
      <c r="E17" s="5">
        <v>468003.72222222202</v>
      </c>
      <c r="F17" s="6"/>
    </row>
    <row r="18" spans="1:9" ht="15.65" x14ac:dyDescent="0.3">
      <c r="B18" s="177" t="s">
        <v>194</v>
      </c>
      <c r="C18" s="178"/>
      <c r="D18" s="32"/>
      <c r="E18" s="9">
        <v>6430307.8670444395</v>
      </c>
      <c r="F18" s="6"/>
    </row>
    <row r="19" spans="1:9" ht="15.65" x14ac:dyDescent="0.3">
      <c r="B19" s="177" t="s">
        <v>298</v>
      </c>
      <c r="C19" s="178"/>
      <c r="D19" s="32"/>
      <c r="E19" s="9">
        <v>1442732.1048000001</v>
      </c>
      <c r="F19" s="6"/>
    </row>
    <row r="20" spans="1:9" ht="15.65" x14ac:dyDescent="0.3">
      <c r="B20" s="162" t="s">
        <v>9</v>
      </c>
      <c r="C20" s="163"/>
      <c r="D20" s="10">
        <f>SUM(D5:D18)</f>
        <v>176191222</v>
      </c>
      <c r="E20" s="11">
        <f>+SUM(E4:E19)</f>
        <v>8341043.6940666614</v>
      </c>
      <c r="F20" s="12"/>
      <c r="I20" s="44"/>
    </row>
    <row r="21" spans="1:9" ht="15.65" x14ac:dyDescent="0.3">
      <c r="A21">
        <v>8</v>
      </c>
      <c r="B21" s="14">
        <v>44835</v>
      </c>
      <c r="C21" s="18" t="s">
        <v>10</v>
      </c>
      <c r="D21" s="13"/>
      <c r="E21" s="5">
        <v>3785794</v>
      </c>
      <c r="F21" s="6"/>
    </row>
    <row r="22" spans="1:9" ht="15.65" x14ac:dyDescent="0.3">
      <c r="B22" s="14">
        <v>44896</v>
      </c>
      <c r="C22" s="18"/>
      <c r="D22" s="13"/>
      <c r="E22" s="5">
        <v>2941472.8017126899</v>
      </c>
      <c r="F22" s="6"/>
    </row>
    <row r="23" spans="1:9" ht="15.65" x14ac:dyDescent="0.3">
      <c r="A23">
        <v>12</v>
      </c>
      <c r="B23" s="14">
        <v>44896</v>
      </c>
      <c r="C23" s="18" t="s">
        <v>10</v>
      </c>
      <c r="D23" s="13"/>
      <c r="E23" s="15">
        <v>2133613</v>
      </c>
      <c r="F23" s="6"/>
    </row>
    <row r="24" spans="1:9" ht="15.65" x14ac:dyDescent="0.3">
      <c r="B24" s="162" t="s">
        <v>11</v>
      </c>
      <c r="C24" s="163"/>
      <c r="D24" s="10"/>
      <c r="E24" s="16">
        <f>SUM(E21:E23)</f>
        <v>8860879.8017126899</v>
      </c>
      <c r="F24" s="12"/>
    </row>
    <row r="25" spans="1:9" ht="15.65" x14ac:dyDescent="0.3">
      <c r="B25" s="17">
        <v>44613</v>
      </c>
      <c r="C25" s="18" t="s">
        <v>12</v>
      </c>
      <c r="D25" s="13"/>
      <c r="E25" s="5"/>
      <c r="F25" s="4">
        <v>9029121</v>
      </c>
    </row>
    <row r="26" spans="1:9" ht="15.65" x14ac:dyDescent="0.3">
      <c r="B26" s="17">
        <v>44621</v>
      </c>
      <c r="C26" s="18" t="s">
        <v>12</v>
      </c>
      <c r="D26" s="13"/>
      <c r="E26" s="5"/>
      <c r="F26" s="15">
        <v>12728730</v>
      </c>
    </row>
    <row r="27" spans="1:9" ht="15.65" x14ac:dyDescent="0.3">
      <c r="B27" s="8">
        <v>44925</v>
      </c>
      <c r="C27" s="18" t="s">
        <v>12</v>
      </c>
      <c r="D27" s="13"/>
      <c r="E27" s="5"/>
      <c r="F27" s="15">
        <v>85431233</v>
      </c>
    </row>
    <row r="28" spans="1:9" ht="15.65" x14ac:dyDescent="0.3">
      <c r="B28" s="162" t="s">
        <v>13</v>
      </c>
      <c r="C28" s="163"/>
      <c r="D28" s="19"/>
      <c r="E28" s="20"/>
      <c r="F28" s="20">
        <f>SUM(F25:F27)</f>
        <v>107189084</v>
      </c>
    </row>
    <row r="29" spans="1:9" ht="15.65" x14ac:dyDescent="0.3">
      <c r="B29" s="164" t="s">
        <v>14</v>
      </c>
      <c r="C29" s="165"/>
      <c r="D29" s="165"/>
      <c r="E29" s="166"/>
      <c r="F29" s="21">
        <f>D4+D20-E24-F28-E20</f>
        <v>51800214.50422065</v>
      </c>
    </row>
    <row r="30" spans="1:9" ht="15.65" x14ac:dyDescent="0.3">
      <c r="B30" s="22"/>
      <c r="C30" s="23"/>
      <c r="D30" s="24"/>
      <c r="E30" s="25"/>
      <c r="F30" s="25"/>
    </row>
    <row r="31" spans="1:9" ht="15.65" x14ac:dyDescent="0.3">
      <c r="B31" s="22"/>
      <c r="C31" s="23"/>
      <c r="D31" s="24"/>
      <c r="E31" s="174"/>
      <c r="F31" s="174"/>
    </row>
    <row r="32" spans="1:9" ht="15.65" x14ac:dyDescent="0.3">
      <c r="B32" s="22"/>
      <c r="C32" s="23"/>
      <c r="D32" s="24"/>
      <c r="E32" s="34"/>
      <c r="F32" s="34"/>
    </row>
    <row r="33" spans="3:4" x14ac:dyDescent="0.3">
      <c r="C33" s="33"/>
    </row>
    <row r="34" spans="3:4" ht="15.65" x14ac:dyDescent="0.3">
      <c r="C34" s="33"/>
      <c r="D34" s="24"/>
    </row>
    <row r="35" spans="3:4" ht="15.65" x14ac:dyDescent="0.3">
      <c r="C35" s="26"/>
    </row>
    <row r="36" spans="3:4" x14ac:dyDescent="0.3">
      <c r="C36" s="33"/>
      <c r="D36" s="33"/>
    </row>
  </sheetData>
  <mergeCells count="9">
    <mergeCell ref="B29:E29"/>
    <mergeCell ref="E31:F31"/>
    <mergeCell ref="B2:F2"/>
    <mergeCell ref="B17:C17"/>
    <mergeCell ref="B18:C18"/>
    <mergeCell ref="B20:C20"/>
    <mergeCell ref="B24:C24"/>
    <mergeCell ref="B28:C28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 2023</vt:lpstr>
      <vt:lpstr>T11</vt:lpstr>
      <vt:lpstr>T10</vt:lpstr>
      <vt:lpstr>T1-6,2023</vt:lpstr>
      <vt:lpstr>T9 </vt:lpstr>
      <vt:lpstr>T8</vt:lpstr>
      <vt:lpstr>T7</vt:lpstr>
      <vt:lpstr>CTTT7 </vt:lpstr>
      <vt:lpstr>Công nợ 2022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2024-01-20T09:39:26Z</dcterms:modified>
</cp:coreProperties>
</file>