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NHATMINH\"/>
    </mc:Choice>
  </mc:AlternateContent>
  <xr:revisionPtr revIDLastSave="0" documentId="13_ncr:1_{BDDFFA03-AE27-40C8-B755-DFC6E19128B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1" sheetId="4" r:id="rId1"/>
    <sheet name="Công nợ" sheetId="3" r:id="rId2"/>
    <sheet name="Ban_hang" sheetId="1" r:id="rId3"/>
    <sheet name="Sheet1" sheetId="5" r:id="rId4"/>
    <sheet name="Hang_tra" sheetId="2" r:id="rId5"/>
  </sheets>
  <definedNames>
    <definedName name="_xlnm._FilterDatabase" localSheetId="2" hidden="1">Ban_hang!$A$2:$V$177</definedName>
    <definedName name="_xlnm._FilterDatabase" localSheetId="4" hidden="1">Hang_tra!$B$2:$P$2</definedName>
  </definedNames>
  <calcPr calcId="181029"/>
</workbook>
</file>

<file path=xl/calcChain.xml><?xml version="1.0" encoding="utf-8"?>
<calcChain xmlns="http://schemas.openxmlformats.org/spreadsheetml/2006/main">
  <c r="D24" i="3" l="1"/>
  <c r="E24" i="3"/>
  <c r="C42" i="3"/>
  <c r="C40" i="3"/>
  <c r="F36" i="3" l="1"/>
  <c r="J1" i="1"/>
  <c r="E28" i="3"/>
  <c r="E27" i="3"/>
  <c r="E30" i="3" s="1"/>
  <c r="L1" i="1"/>
  <c r="N175" i="1"/>
  <c r="O175" i="1" s="1"/>
  <c r="N176" i="1"/>
  <c r="O176" i="1" s="1"/>
  <c r="N177" i="1"/>
  <c r="O177" i="1" s="1"/>
  <c r="I100" i="1"/>
  <c r="K100" i="1" s="1"/>
  <c r="I53" i="1"/>
  <c r="K53" i="1" s="1"/>
  <c r="R10" i="5"/>
  <c r="R9" i="5"/>
  <c r="R8" i="5"/>
  <c r="R7" i="5"/>
  <c r="R6" i="5"/>
  <c r="R5" i="5"/>
  <c r="R4" i="5"/>
  <c r="F35" i="3"/>
  <c r="M109" i="1"/>
  <c r="N109" i="1" s="1"/>
  <c r="O109" i="1" s="1"/>
  <c r="M110" i="1"/>
  <c r="N110" i="1" s="1"/>
  <c r="O110" i="1" s="1"/>
  <c r="M111" i="1"/>
  <c r="N111" i="1" s="1"/>
  <c r="O111" i="1" s="1"/>
  <c r="M112" i="1"/>
  <c r="N112" i="1" s="1"/>
  <c r="O112" i="1" s="1"/>
  <c r="M113" i="1"/>
  <c r="N113" i="1" s="1"/>
  <c r="O113" i="1" s="1"/>
  <c r="M114" i="1"/>
  <c r="N114" i="1" s="1"/>
  <c r="O114" i="1" s="1"/>
  <c r="M115" i="1"/>
  <c r="N115" i="1" s="1"/>
  <c r="O115" i="1" s="1"/>
  <c r="M116" i="1"/>
  <c r="N116" i="1" s="1"/>
  <c r="O116" i="1" s="1"/>
  <c r="M117" i="1"/>
  <c r="N117" i="1" s="1"/>
  <c r="O117" i="1" s="1"/>
  <c r="M118" i="1"/>
  <c r="N118" i="1" s="1"/>
  <c r="O118" i="1" s="1"/>
  <c r="M119" i="1"/>
  <c r="N119" i="1" s="1"/>
  <c r="O119" i="1" s="1"/>
  <c r="M120" i="1"/>
  <c r="N120" i="1" s="1"/>
  <c r="O120" i="1" s="1"/>
  <c r="M121" i="1"/>
  <c r="N121" i="1" s="1"/>
  <c r="O121" i="1" s="1"/>
  <c r="M122" i="1"/>
  <c r="N122" i="1" s="1"/>
  <c r="O122" i="1" s="1"/>
  <c r="M123" i="1"/>
  <c r="N123" i="1" s="1"/>
  <c r="O123" i="1" s="1"/>
  <c r="M124" i="1"/>
  <c r="N124" i="1" s="1"/>
  <c r="O124" i="1" s="1"/>
  <c r="M125" i="1"/>
  <c r="N125" i="1" s="1"/>
  <c r="O125" i="1" s="1"/>
  <c r="M126" i="1"/>
  <c r="N126" i="1" s="1"/>
  <c r="O126" i="1" s="1"/>
  <c r="M127" i="1"/>
  <c r="N127" i="1" s="1"/>
  <c r="O127" i="1" s="1"/>
  <c r="M128" i="1"/>
  <c r="N128" i="1" s="1"/>
  <c r="O128" i="1" s="1"/>
  <c r="M129" i="1"/>
  <c r="N129" i="1" s="1"/>
  <c r="O129" i="1" s="1"/>
  <c r="M130" i="1"/>
  <c r="N130" i="1" s="1"/>
  <c r="O130" i="1" s="1"/>
  <c r="M131" i="1"/>
  <c r="N131" i="1" s="1"/>
  <c r="O131" i="1" s="1"/>
  <c r="M132" i="1"/>
  <c r="N132" i="1" s="1"/>
  <c r="O132" i="1" s="1"/>
  <c r="M133" i="1"/>
  <c r="N133" i="1" s="1"/>
  <c r="O133" i="1" s="1"/>
  <c r="M134" i="1"/>
  <c r="N134" i="1" s="1"/>
  <c r="O134" i="1" s="1"/>
  <c r="M135" i="1"/>
  <c r="N135" i="1" s="1"/>
  <c r="O135" i="1" s="1"/>
  <c r="M136" i="1"/>
  <c r="N136" i="1" s="1"/>
  <c r="O136" i="1" s="1"/>
  <c r="M137" i="1"/>
  <c r="N137" i="1" s="1"/>
  <c r="O137" i="1" s="1"/>
  <c r="M138" i="1"/>
  <c r="N138" i="1" s="1"/>
  <c r="O138" i="1" s="1"/>
  <c r="M139" i="1"/>
  <c r="N139" i="1" s="1"/>
  <c r="O139" i="1" s="1"/>
  <c r="M140" i="1"/>
  <c r="N140" i="1" s="1"/>
  <c r="O140" i="1" s="1"/>
  <c r="M141" i="1"/>
  <c r="N141" i="1" s="1"/>
  <c r="O141" i="1" s="1"/>
  <c r="M142" i="1"/>
  <c r="N142" i="1" s="1"/>
  <c r="O142" i="1" s="1"/>
  <c r="M143" i="1"/>
  <c r="N143" i="1" s="1"/>
  <c r="O143" i="1" s="1"/>
  <c r="M144" i="1"/>
  <c r="N144" i="1" s="1"/>
  <c r="O144" i="1" s="1"/>
  <c r="M145" i="1"/>
  <c r="N145" i="1" s="1"/>
  <c r="O145" i="1" s="1"/>
  <c r="M146" i="1"/>
  <c r="N146" i="1" s="1"/>
  <c r="O146" i="1" s="1"/>
  <c r="M147" i="1"/>
  <c r="N147" i="1" s="1"/>
  <c r="O147" i="1" s="1"/>
  <c r="M148" i="1"/>
  <c r="N148" i="1" s="1"/>
  <c r="O148" i="1" s="1"/>
  <c r="M149" i="1"/>
  <c r="N149" i="1" s="1"/>
  <c r="O149" i="1" s="1"/>
  <c r="M150" i="1"/>
  <c r="N150" i="1" s="1"/>
  <c r="O150" i="1" s="1"/>
  <c r="M151" i="1"/>
  <c r="N151" i="1" s="1"/>
  <c r="O151" i="1" s="1"/>
  <c r="M152" i="1"/>
  <c r="N152" i="1" s="1"/>
  <c r="O152" i="1" s="1"/>
  <c r="M153" i="1"/>
  <c r="N153" i="1" s="1"/>
  <c r="O153" i="1" s="1"/>
  <c r="M154" i="1"/>
  <c r="N154" i="1" s="1"/>
  <c r="O154" i="1" s="1"/>
  <c r="M155" i="1"/>
  <c r="N155" i="1" s="1"/>
  <c r="O155" i="1" s="1"/>
  <c r="M156" i="1"/>
  <c r="N156" i="1" s="1"/>
  <c r="O156" i="1" s="1"/>
  <c r="M157" i="1"/>
  <c r="N157" i="1" s="1"/>
  <c r="O157" i="1" s="1"/>
  <c r="M158" i="1"/>
  <c r="N158" i="1" s="1"/>
  <c r="O158" i="1" s="1"/>
  <c r="M159" i="1"/>
  <c r="N159" i="1" s="1"/>
  <c r="O159" i="1" s="1"/>
  <c r="M160" i="1"/>
  <c r="N160" i="1" s="1"/>
  <c r="O160" i="1" s="1"/>
  <c r="M161" i="1"/>
  <c r="N161" i="1" s="1"/>
  <c r="O161" i="1" s="1"/>
  <c r="M162" i="1"/>
  <c r="N162" i="1" s="1"/>
  <c r="O162" i="1" s="1"/>
  <c r="M163" i="1"/>
  <c r="N163" i="1" s="1"/>
  <c r="O163" i="1" s="1"/>
  <c r="M164" i="1"/>
  <c r="N164" i="1" s="1"/>
  <c r="O164" i="1" s="1"/>
  <c r="M165" i="1"/>
  <c r="N165" i="1" s="1"/>
  <c r="O165" i="1" s="1"/>
  <c r="M166" i="1"/>
  <c r="N166" i="1" s="1"/>
  <c r="O166" i="1" s="1"/>
  <c r="M167" i="1"/>
  <c r="N167" i="1" s="1"/>
  <c r="O167" i="1" s="1"/>
  <c r="M168" i="1"/>
  <c r="N168" i="1" s="1"/>
  <c r="O168" i="1" s="1"/>
  <c r="M169" i="1"/>
  <c r="N169" i="1" s="1"/>
  <c r="O169" i="1" s="1"/>
  <c r="M170" i="1"/>
  <c r="N170" i="1" s="1"/>
  <c r="O170" i="1" s="1"/>
  <c r="M171" i="1"/>
  <c r="N171" i="1" s="1"/>
  <c r="O171" i="1" s="1"/>
  <c r="M172" i="1"/>
  <c r="N172" i="1" s="1"/>
  <c r="O172" i="1" s="1"/>
  <c r="M173" i="1"/>
  <c r="N173" i="1" s="1"/>
  <c r="O173" i="1" s="1"/>
  <c r="M174" i="1"/>
  <c r="N174" i="1" s="1"/>
  <c r="O174" i="1" s="1"/>
  <c r="M108" i="1"/>
  <c r="N108" i="1" s="1"/>
  <c r="O108" i="1" s="1"/>
  <c r="A87" i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134" i="1"/>
  <c r="A134" i="1" s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A146" i="1" s="1"/>
  <c r="B147" i="1"/>
  <c r="A147" i="1" s="1"/>
  <c r="B148" i="1"/>
  <c r="A148" i="1" s="1"/>
  <c r="B149" i="1"/>
  <c r="A149" i="1" s="1"/>
  <c r="B150" i="1"/>
  <c r="A150" i="1" s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B166" i="1"/>
  <c r="A166" i="1" s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08" i="1"/>
  <c r="A108" i="1" s="1"/>
  <c r="A29" i="1"/>
  <c r="M29" i="1"/>
  <c r="N29" i="1" s="1"/>
  <c r="O29" i="1" s="1"/>
  <c r="M4" i="1"/>
  <c r="M5" i="1"/>
  <c r="M6" i="1"/>
  <c r="M7" i="1"/>
  <c r="M8" i="1"/>
  <c r="M9" i="1"/>
  <c r="M10" i="1"/>
  <c r="M11" i="1"/>
  <c r="M12" i="1"/>
  <c r="M13" i="1"/>
  <c r="N13" i="1" s="1"/>
  <c r="M14" i="1"/>
  <c r="N14" i="1" s="1"/>
  <c r="M15" i="1"/>
  <c r="N15" i="1" s="1"/>
  <c r="M16" i="1"/>
  <c r="M17" i="1"/>
  <c r="M18" i="1"/>
  <c r="M19" i="1"/>
  <c r="M20" i="1"/>
  <c r="M21" i="1"/>
  <c r="M22" i="1"/>
  <c r="M23" i="1"/>
  <c r="M24" i="1"/>
  <c r="M25" i="1"/>
  <c r="M26" i="1"/>
  <c r="N26" i="1" s="1"/>
  <c r="M27" i="1"/>
  <c r="N27" i="1" s="1"/>
  <c r="M28" i="1"/>
  <c r="M30" i="1"/>
  <c r="N30" i="1" s="1"/>
  <c r="O30" i="1" s="1"/>
  <c r="M31" i="1"/>
  <c r="M32" i="1"/>
  <c r="M33" i="1"/>
  <c r="M34" i="1"/>
  <c r="M35" i="1"/>
  <c r="M36" i="1"/>
  <c r="M37" i="1"/>
  <c r="M38" i="1"/>
  <c r="M39" i="1"/>
  <c r="N39" i="1" s="1"/>
  <c r="M40" i="1"/>
  <c r="N40" i="1" s="1"/>
  <c r="M41" i="1"/>
  <c r="M42" i="1"/>
  <c r="M43" i="1"/>
  <c r="M44" i="1"/>
  <c r="M45" i="1"/>
  <c r="M46" i="1"/>
  <c r="M47" i="1"/>
  <c r="M48" i="1"/>
  <c r="M49" i="1"/>
  <c r="M50" i="1"/>
  <c r="N50" i="1" s="1"/>
  <c r="M51" i="1"/>
  <c r="N51" i="1" s="1"/>
  <c r="M52" i="1"/>
  <c r="N52" i="1" s="1"/>
  <c r="M54" i="1"/>
  <c r="M55" i="1"/>
  <c r="M56" i="1"/>
  <c r="M57" i="1"/>
  <c r="M58" i="1"/>
  <c r="M59" i="1"/>
  <c r="M60" i="1"/>
  <c r="M61" i="1"/>
  <c r="M62" i="1"/>
  <c r="M63" i="1"/>
  <c r="M64" i="1"/>
  <c r="N64" i="1" s="1"/>
  <c r="M65" i="1"/>
  <c r="N65" i="1" s="1"/>
  <c r="M66" i="1"/>
  <c r="M67" i="1"/>
  <c r="M68" i="1"/>
  <c r="M69" i="1"/>
  <c r="M70" i="1"/>
  <c r="M71" i="1"/>
  <c r="M72" i="1"/>
  <c r="M73" i="1"/>
  <c r="M74" i="1"/>
  <c r="M75" i="1"/>
  <c r="N75" i="1" s="1"/>
  <c r="M76" i="1"/>
  <c r="N76" i="1" s="1"/>
  <c r="M77" i="1"/>
  <c r="N77" i="1" s="1"/>
  <c r="M78" i="1"/>
  <c r="M79" i="1"/>
  <c r="M80" i="1"/>
  <c r="M81" i="1"/>
  <c r="M82" i="1"/>
  <c r="M83" i="1"/>
  <c r="M84" i="1"/>
  <c r="N84" i="1" s="1"/>
  <c r="M85" i="1"/>
  <c r="M86" i="1"/>
  <c r="M87" i="1"/>
  <c r="M88" i="1"/>
  <c r="N88" i="1" s="1"/>
  <c r="M89" i="1"/>
  <c r="N89" i="1" s="1"/>
  <c r="M90" i="1"/>
  <c r="M91" i="1"/>
  <c r="M92" i="1"/>
  <c r="M93" i="1"/>
  <c r="M94" i="1"/>
  <c r="M95" i="1"/>
  <c r="M96" i="1"/>
  <c r="N96" i="1" s="1"/>
  <c r="M97" i="1"/>
  <c r="M98" i="1"/>
  <c r="M99" i="1"/>
  <c r="M101" i="1"/>
  <c r="N101" i="1" s="1"/>
  <c r="M102" i="1"/>
  <c r="N102" i="1" s="1"/>
  <c r="M103" i="1"/>
  <c r="M104" i="1"/>
  <c r="M105" i="1"/>
  <c r="N105" i="1" s="1"/>
  <c r="M106" i="1"/>
  <c r="N106" i="1" s="1"/>
  <c r="M107" i="1"/>
  <c r="N107" i="1" s="1"/>
  <c r="M3" i="1"/>
  <c r="N3" i="1" s="1"/>
  <c r="C26" i="4"/>
  <c r="C28" i="4"/>
  <c r="C24" i="4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8" i="1"/>
  <c r="A89" i="1"/>
  <c r="A90" i="1"/>
  <c r="A91" i="1"/>
  <c r="A92" i="1"/>
  <c r="A93" i="1"/>
  <c r="A94" i="1"/>
  <c r="A95" i="1"/>
  <c r="A96" i="1"/>
  <c r="A97" i="1"/>
  <c r="A98" i="1"/>
  <c r="A99" i="1"/>
  <c r="A3" i="1"/>
  <c r="A4" i="2"/>
  <c r="A5" i="2"/>
  <c r="A6" i="2"/>
  <c r="A7" i="2"/>
  <c r="A8" i="2"/>
  <c r="A9" i="2"/>
  <c r="A3" i="2"/>
  <c r="K1" i="1" l="1"/>
  <c r="I1" i="1"/>
  <c r="D9" i="3"/>
  <c r="D5" i="3"/>
  <c r="D4" i="3"/>
  <c r="D15" i="3"/>
  <c r="D14" i="3"/>
  <c r="D13" i="3"/>
  <c r="D12" i="3"/>
  <c r="D11" i="3"/>
  <c r="D10" i="3"/>
  <c r="D8" i="3"/>
  <c r="D7" i="3"/>
  <c r="D6" i="3"/>
  <c r="N99" i="1"/>
  <c r="O99" i="1" s="1"/>
  <c r="N87" i="1"/>
  <c r="N63" i="1"/>
  <c r="O63" i="1" s="1"/>
  <c r="N38" i="1"/>
  <c r="O38" i="1" s="1"/>
  <c r="N25" i="1"/>
  <c r="O25" i="1" s="1"/>
  <c r="N98" i="1"/>
  <c r="O98" i="1" s="1"/>
  <c r="N86" i="1"/>
  <c r="O86" i="1" s="1"/>
  <c r="N74" i="1"/>
  <c r="O74" i="1" s="1"/>
  <c r="N62" i="1"/>
  <c r="O62" i="1" s="1"/>
  <c r="N49" i="1"/>
  <c r="O49" i="1" s="1"/>
  <c r="N37" i="1"/>
  <c r="O37" i="1" s="1"/>
  <c r="N24" i="1"/>
  <c r="O24" i="1" s="1"/>
  <c r="N12" i="1"/>
  <c r="O12" i="1" s="1"/>
  <c r="N97" i="1"/>
  <c r="O97" i="1" s="1"/>
  <c r="N85" i="1"/>
  <c r="O85" i="1" s="1"/>
  <c r="N73" i="1"/>
  <c r="O73" i="1" s="1"/>
  <c r="N61" i="1"/>
  <c r="O61" i="1" s="1"/>
  <c r="N48" i="1"/>
  <c r="O48" i="1" s="1"/>
  <c r="N36" i="1"/>
  <c r="O36" i="1" s="1"/>
  <c r="N23" i="1"/>
  <c r="O23" i="1" s="1"/>
  <c r="N11" i="1"/>
  <c r="O11" i="1" s="1"/>
  <c r="N104" i="1"/>
  <c r="O104" i="1" s="1"/>
  <c r="N72" i="1"/>
  <c r="O72" i="1" s="1"/>
  <c r="N60" i="1"/>
  <c r="O60" i="1" s="1"/>
  <c r="N47" i="1"/>
  <c r="O47" i="1" s="1"/>
  <c r="N35" i="1"/>
  <c r="O35" i="1" s="1"/>
  <c r="N22" i="1"/>
  <c r="O22" i="1" s="1"/>
  <c r="N10" i="1"/>
  <c r="O10" i="1" s="1"/>
  <c r="N103" i="1"/>
  <c r="O103" i="1" s="1"/>
  <c r="N95" i="1"/>
  <c r="O95" i="1" s="1"/>
  <c r="N83" i="1"/>
  <c r="O83" i="1" s="1"/>
  <c r="N71" i="1"/>
  <c r="O71" i="1" s="1"/>
  <c r="N59" i="1"/>
  <c r="O59" i="1" s="1"/>
  <c r="N46" i="1"/>
  <c r="O46" i="1" s="1"/>
  <c r="N34" i="1"/>
  <c r="O34" i="1" s="1"/>
  <c r="N21" i="1"/>
  <c r="O21" i="1" s="1"/>
  <c r="N9" i="1"/>
  <c r="O9" i="1" s="1"/>
  <c r="N94" i="1"/>
  <c r="O94" i="1" s="1"/>
  <c r="N82" i="1"/>
  <c r="O82" i="1" s="1"/>
  <c r="N70" i="1"/>
  <c r="O70" i="1" s="1"/>
  <c r="N58" i="1"/>
  <c r="O58" i="1" s="1"/>
  <c r="N45" i="1"/>
  <c r="O45" i="1" s="1"/>
  <c r="N33" i="1"/>
  <c r="O33" i="1" s="1"/>
  <c r="N20" i="1"/>
  <c r="O20" i="1" s="1"/>
  <c r="N8" i="1"/>
  <c r="O8" i="1" s="1"/>
  <c r="N93" i="1"/>
  <c r="O93" i="1" s="1"/>
  <c r="N81" i="1"/>
  <c r="O81" i="1" s="1"/>
  <c r="N69" i="1"/>
  <c r="O69" i="1" s="1"/>
  <c r="N57" i="1"/>
  <c r="O57" i="1" s="1"/>
  <c r="N44" i="1"/>
  <c r="O44" i="1" s="1"/>
  <c r="N32" i="1"/>
  <c r="O32" i="1" s="1"/>
  <c r="N19" i="1"/>
  <c r="O19" i="1" s="1"/>
  <c r="N7" i="1"/>
  <c r="O7" i="1" s="1"/>
  <c r="N92" i="1"/>
  <c r="O92" i="1" s="1"/>
  <c r="N80" i="1"/>
  <c r="O80" i="1" s="1"/>
  <c r="N68" i="1"/>
  <c r="O68" i="1" s="1"/>
  <c r="N56" i="1"/>
  <c r="O56" i="1" s="1"/>
  <c r="N43" i="1"/>
  <c r="O43" i="1" s="1"/>
  <c r="N31" i="1"/>
  <c r="O31" i="1" s="1"/>
  <c r="N18" i="1"/>
  <c r="O18" i="1" s="1"/>
  <c r="N6" i="1"/>
  <c r="O6" i="1" s="1"/>
  <c r="O105" i="1"/>
  <c r="O75" i="1"/>
  <c r="O50" i="1"/>
  <c r="O13" i="1"/>
  <c r="N91" i="1"/>
  <c r="O91" i="1" s="1"/>
  <c r="N79" i="1"/>
  <c r="O79" i="1" s="1"/>
  <c r="N67" i="1"/>
  <c r="O67" i="1" s="1"/>
  <c r="N55" i="1"/>
  <c r="O55" i="1" s="1"/>
  <c r="N42" i="1"/>
  <c r="O42" i="1" s="1"/>
  <c r="N17" i="1"/>
  <c r="O17" i="1" s="1"/>
  <c r="N5" i="1"/>
  <c r="O5" i="1" s="1"/>
  <c r="O106" i="1"/>
  <c r="O101" i="1"/>
  <c r="O88" i="1"/>
  <c r="O76" i="1"/>
  <c r="O64" i="1"/>
  <c r="O51" i="1"/>
  <c r="O39" i="1"/>
  <c r="O26" i="1"/>
  <c r="O14" i="1"/>
  <c r="N90" i="1"/>
  <c r="O90" i="1" s="1"/>
  <c r="N78" i="1"/>
  <c r="O78" i="1" s="1"/>
  <c r="N66" i="1"/>
  <c r="O66" i="1" s="1"/>
  <c r="N54" i="1"/>
  <c r="O54" i="1" s="1"/>
  <c r="N41" i="1"/>
  <c r="O41" i="1" s="1"/>
  <c r="N28" i="1"/>
  <c r="O28" i="1" s="1"/>
  <c r="N16" i="1"/>
  <c r="O16" i="1" s="1"/>
  <c r="N4" i="1"/>
  <c r="O84" i="1"/>
  <c r="O96" i="1"/>
  <c r="O107" i="1"/>
  <c r="O102" i="1"/>
  <c r="O89" i="1"/>
  <c r="O77" i="1"/>
  <c r="O52" i="1"/>
  <c r="O40" i="1"/>
  <c r="O27" i="1"/>
  <c r="O15" i="1"/>
  <c r="O65" i="1"/>
  <c r="O3" i="1"/>
  <c r="O87" i="1" l="1"/>
  <c r="N1" i="1"/>
  <c r="O4" i="1"/>
</calcChain>
</file>

<file path=xl/sharedStrings.xml><?xml version="1.0" encoding="utf-8"?>
<sst xmlns="http://schemas.openxmlformats.org/spreadsheetml/2006/main" count="1156" uniqueCount="494">
  <si>
    <t>Số hóa đơn</t>
  </si>
  <si>
    <t>Bán hàng Cửa hàng OsiFood Nguyễn Khoái theo hóa đơn 00047725</t>
  </si>
  <si>
    <t>Bán hàng OsiFood Gia Bình theo hóa đơn 00036443</t>
  </si>
  <si>
    <t>Bán hàng Cửa hàng OsiFood Nguyễn Khoái theo hóa đơn 00042046</t>
  </si>
  <si>
    <t>Bán hàng Osifood Phước Long theo hóa đơn 00050913</t>
  </si>
  <si>
    <t>Bán hàng CÔNG TY TNHH SẢN XUẤT THƯƠNG MẠI DỊCH VỤ NHẬT MINH BAKERY theo hóa đơn 00028847</t>
  </si>
  <si>
    <t>Bán hàng OsiFood 828B Xô Viết Nghệ Tĩnh theo hóa đơn 00047731</t>
  </si>
  <si>
    <t>00056868</t>
  </si>
  <si>
    <t>Bán hàng CÔNG TY TNHH SẢN XUẤT THƯƠNG MẠI DỊCH VỤ NHẬT MINH BAKERY theo hóa đơn 0013108</t>
  </si>
  <si>
    <t>Bán hàng OsiFood Gia Bình theo hóa đơn 00047911</t>
  </si>
  <si>
    <t>Bán hàng CÔNG TY TNHH SẢN XUẤT THƯƠNG MẠI DỊCH VỤ NHẬT MINH BAKERY theo hóa đơn 00013129</t>
  </si>
  <si>
    <t>Ngày chứng từ</t>
  </si>
  <si>
    <t>CỬA HÀNG ĐO ĐẠC</t>
  </si>
  <si>
    <t>Bán hàng CÔNG TY TNHH SẢN XUẤT THƯƠNG MẠI DỊCH VỤ NHẬT MINH BAKERY theo hóa đơn 00008789</t>
  </si>
  <si>
    <t>Cửa Hàng  Osi Food Linh Xuân</t>
  </si>
  <si>
    <t>Bán hàng Cửa hàng Oshifood Phước Long theo hóa đơn 00037286</t>
  </si>
  <si>
    <t>00036456</t>
  </si>
  <si>
    <t>Bán hàng CÔNG TY TNHH SẢN XUẤT THƯƠNG MẠI DỊCH VỤ NHẬT MINH BAKERY theo hóa đơn 0012851</t>
  </si>
  <si>
    <t>00016778</t>
  </si>
  <si>
    <t>00009265</t>
  </si>
  <si>
    <t>Bán hàng OsiFood 828A Xô Viết Nghệ Tĩnh theo hóa đơn 00049755</t>
  </si>
  <si>
    <t>Cửa Hàng OsiFood Nguyễn Khoái</t>
  </si>
  <si>
    <t>Bán hàng CÔNG TY TNHH SẢN XUẤT THƯƠNG MẠI DỊCH VỤ NHẬT MINH BAKERY theo hóa đơn 00000466</t>
  </si>
  <si>
    <t>Bán hàng CÔNG TY TNHH SẢN XUẤT THƯƠNG MẠI DỊCH VỤ NHẬT MINH BAKERY theo hóa đơn 00001852</t>
  </si>
  <si>
    <t>00055438</t>
  </si>
  <si>
    <t>Bán hàng Cửa hàng OsiFood Nguyễn Khoái theo hóa đơn 00055438</t>
  </si>
  <si>
    <t>Bán hàng Osifood Sky 9 theo hóa đơn 00051575</t>
  </si>
  <si>
    <t>Bán hàng Osifood Sky 9 theo hóa đơn 00056491</t>
  </si>
  <si>
    <t>Cửa Hàng Osi Food Opal Riverside</t>
  </si>
  <si>
    <t>NT/21E</t>
  </si>
  <si>
    <t>Cửa Hàng Osi Food Linh Xuân</t>
  </si>
  <si>
    <t>Bán hàng OsiFood 828A Xô Viết Nghệ Tĩnh theo hóa đơn 00050885</t>
  </si>
  <si>
    <t>Khách hàng</t>
  </si>
  <si>
    <t>Tiền chiết khấu</t>
  </si>
  <si>
    <t>CÔNG TY TNHH SẢN XUẤT THƯƠNG MẠI DỊCH VỤ NHẬT MINH BAKERY</t>
  </si>
  <si>
    <t>Bán hàng Osifood  Linh Xuân theo hóa đơn 00029722</t>
  </si>
  <si>
    <t>Bán hàng OsiFood Opal Riverside theo hóa đơn 00054477</t>
  </si>
  <si>
    <t>Bán hàng CÔNG TY TNHH SẢN XUẤT THƯƠNG MẠI DỊCH VỤ NHẬT MINH BAKERY theo hóa đơn 00018082</t>
  </si>
  <si>
    <t>Cửa hàng Oshifood Phước Long</t>
  </si>
  <si>
    <t>Bán hàng Osifood  Phước Hiệp theo hóa đơn 00051137</t>
  </si>
  <si>
    <t>00025841</t>
  </si>
  <si>
    <t>00008789</t>
  </si>
  <si>
    <t>Cửa Hàng Osi Food SKY 9</t>
  </si>
  <si>
    <t>00034241</t>
  </si>
  <si>
    <t>Cửa Hàng Osi Food Phước Long</t>
  </si>
  <si>
    <t>00009485</t>
  </si>
  <si>
    <t>Bán hàng Osifood Phước Long theo hóa đơn 00056505</t>
  </si>
  <si>
    <t>Bán hàng Osifood  Linh Xuân theo hóa đơn 00048569</t>
  </si>
  <si>
    <t>00013271</t>
  </si>
  <si>
    <t>CỬA HÀNG BÌNH HƯNG</t>
  </si>
  <si>
    <t>1C22TNT</t>
  </si>
  <si>
    <t>00027268</t>
  </si>
  <si>
    <t>Bán hàng CÔNG TY TNHH SẢN XUẤT THƯƠNG MẠI DỊCH VỤ NHẬT MINH BAKERY theo hóa đơn 00006219</t>
  </si>
  <si>
    <t>Cửa Hàng Osi Food Nguyễn Xiển</t>
  </si>
  <si>
    <t>Bán hàng CÔNG TY TNHH SẢN XUẤT THƯƠNG MẠI DỊCH VỤ NHẬT MINH BAKERY theo hóa đơn 00012393</t>
  </si>
  <si>
    <t>00046602</t>
  </si>
  <si>
    <t>Bán hàng CÔNG TY TNHH SẢN XUẤT THƯƠNG MẠI DỊCH VỤ NHẬT MINH BAKERY theo hóa đơn 0010451</t>
  </si>
  <si>
    <t>Bán hàng Cửa hàng OsiFood Nguyễn Khoái theo hóa đơn 00037372</t>
  </si>
  <si>
    <t>CỬA HÀNG OSI FOOD SKY 9</t>
  </si>
  <si>
    <t>00024068</t>
  </si>
  <si>
    <t>00051172</t>
  </si>
  <si>
    <t>00000466</t>
  </si>
  <si>
    <t>00052128</t>
  </si>
  <si>
    <t>00050744</t>
  </si>
  <si>
    <t>00018120</t>
  </si>
  <si>
    <t>Bán hàng Cửa hàng OsiFood Nguyễn Khoái theo hóa đơn 00052128</t>
  </si>
  <si>
    <t>Cửa Hàng OsiFood Sky 9</t>
  </si>
  <si>
    <t>Bán hàng CÔNG TY TNHH SẢN XUẤT THƯƠNG MẠI DỊCH VỤ NHẬT MINH BAKERY theo hóa đơn 00021522</t>
  </si>
  <si>
    <t>Bán hàng CÔNG TY TNHH SẢN XUẤT THƯƠNG MẠI DỊCH VỤ NHẬT MINH BAKERY theo hóa đơn 00027268</t>
  </si>
  <si>
    <t>00051575</t>
  </si>
  <si>
    <t>00013129</t>
  </si>
  <si>
    <t>00056491</t>
  </si>
  <si>
    <t>Bán hàng CÔNG TY TNHH SẢN XUẤT THƯƠNG MẠI DỊCH VỤ NHẬT MINH BAKERY theo hóa đơn 00024068</t>
  </si>
  <si>
    <t>00020850</t>
  </si>
  <si>
    <t>0012844</t>
  </si>
  <si>
    <t>Cửa Hàng Osi Food Tây Hòa</t>
  </si>
  <si>
    <t>Bán hàng Cửa Hàng OsiFood Opal Riverside theo hóa đơn 00038427</t>
  </si>
  <si>
    <t>Bán hàng OsiFood Opal Riverside theo hóa đơn 00049574</t>
  </si>
  <si>
    <t>00042046</t>
  </si>
  <si>
    <t>0013088</t>
  </si>
  <si>
    <t>Bán hàng OsiFood Bình Hòa theo hóa đơn 00056986</t>
  </si>
  <si>
    <t>00029379</t>
  </si>
  <si>
    <t>Cửa Hàng  Osi Food Nguyễn Khoái</t>
  </si>
  <si>
    <t>00003032</t>
  </si>
  <si>
    <t>Bán hàng CÔNG TY TNHH SẢN XUẤT THƯƠNG MẠI DỊCH VỤ NHẬT MINH BAKERY theo hóa đơn 00003424</t>
  </si>
  <si>
    <t>CỬA HÀNG LINH XUÂN</t>
  </si>
  <si>
    <t>00005427</t>
  </si>
  <si>
    <t>Bán hàng CÔNG TY TNHH SẢN XUẤT THƯƠNG MẠI DỊCH VỤ NHẬT MINH BAKERY theo hóa đơn 00016296</t>
  </si>
  <si>
    <t>Tổng tiền hàng</t>
  </si>
  <si>
    <t>00051293</t>
  </si>
  <si>
    <t>00009181</t>
  </si>
  <si>
    <t>0010451</t>
  </si>
  <si>
    <t>Bán hàng CÔNG TY TNHH SẢN XUẤT THƯƠNG MẠI DỊCH VỤ NHẬT MINH BAKERY theo hóa đơn 00012401</t>
  </si>
  <si>
    <t>00001852</t>
  </si>
  <si>
    <t>CỬA HÀNG OSI FOOD LINH XUÂN</t>
  </si>
  <si>
    <t>00056642</t>
  </si>
  <si>
    <t>0006884</t>
  </si>
  <si>
    <t>Tiền thuế GTGT</t>
  </si>
  <si>
    <t>Cửa Hàng Osi Food Trung Tuyến City</t>
  </si>
  <si>
    <t>00056504</t>
  </si>
  <si>
    <t>Mã khách hàng</t>
  </si>
  <si>
    <t>00018082</t>
  </si>
  <si>
    <t>NHATMINH</t>
  </si>
  <si>
    <t>00024279</t>
  </si>
  <si>
    <t>00037372</t>
  </si>
  <si>
    <t>Bán hàng Cửa hàng OsiFood Nguyễn Khoái theo hóa đơn 00037196</t>
  </si>
  <si>
    <t>00034242</t>
  </si>
  <si>
    <t>Bán hàng CÔNG TY TNHH SẢN XUẤT THƯƠNG MẠI DỊCH VỤ NHẬT MINH BAKERY theo hóa đơn 00000670</t>
  </si>
  <si>
    <t>00006219</t>
  </si>
  <si>
    <t>Bán hàng CÔNG TY TNHH SẢN XUẤT THƯƠNG MẠI DỊCH VỤ NHẬT MINH BAKERY theo hóa đơn 00018136</t>
  </si>
  <si>
    <t>Bán hàng Cửa hàng OsiFood Nguyễn Khoái theo hóa đơn 00054438</t>
  </si>
  <si>
    <t>Bán hàng Cửa hàng Oshifood SKY 9 theo hóa đơn 00037380</t>
  </si>
  <si>
    <t>00053246</t>
  </si>
  <si>
    <t>00022758</t>
  </si>
  <si>
    <t>00029474</t>
  </si>
  <si>
    <t>Bán hàng OsiFood 828A Xô Viết Nghệ Tĩnh theo hóa đơn 00029712</t>
  </si>
  <si>
    <t>Bán hàng CÔNG TY TNHH SẢN XUẤT THƯƠNG MẠI DỊCH VỤ NHẬT MINH BAKERY theo hóa đơn 00018120</t>
  </si>
  <si>
    <t>Bán hàng Osifood Sky 9 theo hóa đơn 00050744</t>
  </si>
  <si>
    <t>Bán hàng Cửa Hàng OsiFood Opal Riverside theo hóa đơn 00042048</t>
  </si>
  <si>
    <t>Cửa Hàng Osi Food Sky 9</t>
  </si>
  <si>
    <t>00047911</t>
  </si>
  <si>
    <t>00054498</t>
  </si>
  <si>
    <t>Bán hàng Cửa hàng OsiFood Nguyễn Khoái theo hóa đơn 00056868</t>
  </si>
  <si>
    <t>Bán hàng OsiFood Opal Riverside theo hóa đơn 00056975</t>
  </si>
  <si>
    <t>Bán hàng Osifood Phước Long theo hóa đơn 00034242</t>
  </si>
  <si>
    <t>Bán hàng CÔNG TY TNHH SẢN XUẤT THƯƠNG MẠI DỊCH VỤ NHẬT MINH BAKERY theo hóa đơn 00013271</t>
  </si>
  <si>
    <t>Bán hàng CÔNG TY TNHH SẢN XUẤT THƯƠNG MẠI DỊCH VỤ NHẬT MINH BAKERY theo hóa đơn 00009485</t>
  </si>
  <si>
    <t>Bán hàng Cửa hàng OsiFood Nguyễn Khoái theo hóa đơn 00051172</t>
  </si>
  <si>
    <t>00044156</t>
  </si>
  <si>
    <t>Bán hàng Oshifood Phước Long theo hóa đơn 00044153</t>
  </si>
  <si>
    <t>Bán hàng CÔNG TY TNHH SẢN XUẤT THƯƠNG MẠI DỊCH VỤ NHẬT MINH BAKERY theo hóa đơn 00009265</t>
  </si>
  <si>
    <t>Bán hàng Osifood  Phước Hiệp theo hóa đơn 00052132</t>
  </si>
  <si>
    <t>Bán hàng Osifood Phước Long theo hóa đơn 00057654</t>
  </si>
  <si>
    <t>00049574</t>
  </si>
  <si>
    <t>00045436</t>
  </si>
  <si>
    <t>Bán hàng CÔNG TY TNHH SẢN XUẤT THƯƠNG MẠI DỊCH VỤ NHẬT MINH BAKERY theo hóa đơn 0012844</t>
  </si>
  <si>
    <t>00037196</t>
  </si>
  <si>
    <t>Bán hàng Cửa hàng OsiFood Nguyễn Khoái theo hóa đơn 00029714</t>
  </si>
  <si>
    <t>00038427</t>
  </si>
  <si>
    <t>Ngày hạch toán</t>
  </si>
  <si>
    <t>Cửa Hàng Osi Food 828B Xô Viết Nghệ Tĩnh</t>
  </si>
  <si>
    <t>00049600</t>
  </si>
  <si>
    <t>Bán hàng Oshifood SKY 9 theo hóa đơn 00044154</t>
  </si>
  <si>
    <t>Bán hàng Osifood  Phước Hiệp theo hóa đơn 00056504</t>
  </si>
  <si>
    <t>Oshifood Phước Long</t>
  </si>
  <si>
    <t>00042049</t>
  </si>
  <si>
    <t>Cửa Hàng  Osi Food  SKY 9</t>
  </si>
  <si>
    <t>00029714</t>
  </si>
  <si>
    <t>Bán hàng OsiFood Gia Bình theo hóa đơn 00049569</t>
  </si>
  <si>
    <t>00056986</t>
  </si>
  <si>
    <t>0012851</t>
  </si>
  <si>
    <t>Bán hàng OsiFood 828A Xô Viết Nghệ Tĩnh theo hóa đơn 00053246</t>
  </si>
  <si>
    <t>Cửa Hàng Osi Food 828A Xô Viết Nghệ Tĩnh</t>
  </si>
  <si>
    <t>00044153</t>
  </si>
  <si>
    <t>Osifood Phước Long</t>
  </si>
  <si>
    <t>00057654</t>
  </si>
  <si>
    <t>0013108</t>
  </si>
  <si>
    <t>00054477</t>
  </si>
  <si>
    <t>Bán hàng Osifood Nguyễn Xiển theo hóa đơn 00047408</t>
  </si>
  <si>
    <t>00018136</t>
  </si>
  <si>
    <t>Bán hàng CÔNG TY TNHH SẢN XUẤT THƯƠNG MẠI DỊCH VỤ NHẬT MINH BAKERY theo hóa đơn 00020850</t>
  </si>
  <si>
    <t>00012401</t>
  </si>
  <si>
    <t>Bán hàng Cửa hàng OsiFood Nguyễn Khoái theo hóa đơn 00049600</t>
  </si>
  <si>
    <t>00049755</t>
  </si>
  <si>
    <t>00029712</t>
  </si>
  <si>
    <t>Số chứng từ</t>
  </si>
  <si>
    <t>OsiFood 828B Xô Viết Nghệ Tĩnh</t>
  </si>
  <si>
    <t>00029722</t>
  </si>
  <si>
    <t>Bán hàng CÔNG TY TNHH SẢN XUẤT THƯƠNG MẠI DỊCH VỤ NHẬT MINH BAKERY theo hóa đơn 00005427</t>
  </si>
  <si>
    <t>00036443</t>
  </si>
  <si>
    <t>Bán hàng CÔNG TY TNHH SẢN XUẤT THƯƠNG MẠI DỊCH VỤ NHẬT MINH BAKERY theo hóa đơn 00013745</t>
  </si>
  <si>
    <t>00047731</t>
  </si>
  <si>
    <t>00054439</t>
  </si>
  <si>
    <t>CỬA HÀNG NGUYỄN KHOÁI</t>
  </si>
  <si>
    <t>Bán hàng Cửa hàng Oshifood SKY 9 theo hóa đơn 00046633</t>
  </si>
  <si>
    <t>Oshifood SKY 9</t>
  </si>
  <si>
    <t>00021522</t>
  </si>
  <si>
    <t>Cửa Hàng OsiFood Phước Long</t>
  </si>
  <si>
    <t>Bán hàng CÔNG TY TNHH SẢN XUẤT THƯƠNG MẠI DỊCH VỤ NHẬT MINH BAKERY theo hóa đơn 00013124</t>
  </si>
  <si>
    <t>Diễn giải</t>
  </si>
  <si>
    <t>00054438</t>
  </si>
  <si>
    <t>Bán hàng CÔNG TY TNHH SẢN XUẤT THƯƠNG MẠI DỊCH VỤ NHẬT MINH BAKERY theo hóa đơn 00022758</t>
  </si>
  <si>
    <t>Bán hàng OsiFood 828A Xô Viết Nghệ Tĩnh theo hóa đơn 00056642</t>
  </si>
  <si>
    <t>00056232</t>
  </si>
  <si>
    <t>00050885</t>
  </si>
  <si>
    <t>Bán hàng OsiFood 828A Xô Viết Nghệ Tĩnh theo hóa đơn 00036456</t>
  </si>
  <si>
    <t>00016296</t>
  </si>
  <si>
    <t>Tổng tiền thanh toán</t>
  </si>
  <si>
    <t>Bán hàng CÔNG TY TNHH SẢN XUẤT THƯƠNG MẠI DỊCH VỤ NHẬT MINH BAKERY theo hóa đơn 00016164</t>
  </si>
  <si>
    <t>Bán hàng CÔNG TY TNHH SẢN XUẤT THƯƠNG MẠI DỊCH VỤ NHẬT MINH BAKERY theo hóa đơn 00027267</t>
  </si>
  <si>
    <t>Bán hàng CÔNG TY TNHH SẢN XUẤT THƯƠNG MẠI DỊCH VỤ NHẬT MINH BAKERY theo hóa đơn 00027425</t>
  </si>
  <si>
    <t>Cửa Hàng Osi Food Bình Hòa</t>
  </si>
  <si>
    <t>00031525</t>
  </si>
  <si>
    <t>Bán hàng Osifood Sky 9 theo hóa đơn 00029379</t>
  </si>
  <si>
    <t>00027267</t>
  </si>
  <si>
    <t>Bán hàng Cửa hàng Oshifood  Linh Xuân theo hóa đơn 00045436</t>
  </si>
  <si>
    <t>Bán hàng CÔNG TY TNHH SẢN XUẤT THƯƠNG MẠI DỊCH VỤ NHẬT MINH BAKERY theo hóa đơn 00025841</t>
  </si>
  <si>
    <t>Bán hàng OsiFood Bình Hòa theo hóa đơn 00051293</t>
  </si>
  <si>
    <t>Bán hàng CÔNG TY TNHH SẢN XUẤT THƯƠNG MẠI DỊCH VỤ NHẬT MINH BAKERY theo hóa đơn 00027344</t>
  </si>
  <si>
    <t>00048569</t>
  </si>
  <si>
    <t>Bán hàng CÔNG TY TNHH SẢN XUẤT THƯƠNG MẠI DỊCH VỤ NHẬT MINH BAKERY theo hóa đơn 0013088</t>
  </si>
  <si>
    <t>Bán hàng OsiFood 828A Xô Viết Nghệ Tĩnh theo hóa đơn 00057756</t>
  </si>
  <si>
    <t>00027425</t>
  </si>
  <si>
    <t>Bán hàng CÔNG TY TNHH SẢN XUẤT THƯƠNG MẠI DỊCH VỤ NHẬT MINH BAKERY theo hóa đơn 00006732</t>
  </si>
  <si>
    <t>Người mua hàng</t>
  </si>
  <si>
    <t>0014932</t>
  </si>
  <si>
    <t>00049569</t>
  </si>
  <si>
    <t>0013259</t>
  </si>
  <si>
    <t>Bán hàng CÔNG TY TNHH SẢN XUẤT THƯƠNG MẠI DỊCH VỤ NHẬT MINH BAKERY theo hóa đơn 00019032</t>
  </si>
  <si>
    <t>00046633</t>
  </si>
  <si>
    <t>Bán hàng Osifood  Linh Xuân theo hóa đơn 00036440</t>
  </si>
  <si>
    <t>Bán hàng Osifood Sky 9 theo hóa đơn 00049054</t>
  </si>
  <si>
    <t>00056975</t>
  </si>
  <si>
    <t>00005295</t>
  </si>
  <si>
    <t>CỬA HÀNG OSI FOOD TRUNG TUYẾN CITY</t>
  </si>
  <si>
    <t>00012393</t>
  </si>
  <si>
    <t>00013745</t>
  </si>
  <si>
    <t>00050913</t>
  </si>
  <si>
    <t>CỬA HÀNG SKY 9</t>
  </si>
  <si>
    <t>Bán hàng Osifood Sky 9 theo hóa đơn 00054498</t>
  </si>
  <si>
    <t>Cửa Hàng Osi Food Gold House Lê Văn Lương</t>
  </si>
  <si>
    <t>00037380</t>
  </si>
  <si>
    <t>Cửa Hàng Oshi Food Linh Xuân</t>
  </si>
  <si>
    <t>00027343</t>
  </si>
  <si>
    <t>Bán hàng Cửa hàng Oshifood  Linh Xuân theo hóa đơn 00042049</t>
  </si>
  <si>
    <t>Cửa Hàng Osi Food Nguyễn Khoái</t>
  </si>
  <si>
    <t>00049054</t>
  </si>
  <si>
    <t/>
  </si>
  <si>
    <t>Cửa Hàng OsiFood Opal Riverside</t>
  </si>
  <si>
    <t>Bán hàng Cửa hàng OsiFood Nguyễn Khoái theo hóa đơn 00046602</t>
  </si>
  <si>
    <t>Cửa Hàng Osi Food Cầu Kinh</t>
  </si>
  <si>
    <t>CỬA HÀNG BÌNH HÒA</t>
  </si>
  <si>
    <t>Bán hàng CÔNG TY TNHH SẢN XUẤT THƯƠNG MẠI DỊCH VỤ NHẬT MINH BAKERY theo hóa đơn 0013259</t>
  </si>
  <si>
    <t>Cửa hàng OsiFood Nguyễn Khoái</t>
  </si>
  <si>
    <t>Ký hiệu HĐ</t>
  </si>
  <si>
    <t>Bán hàng CÔNG TY TNHH SẢN XUẤT THƯƠNG MẠI DỊCH VỤ NHẬT MINH BAKERY theo hóa đơn 00009181</t>
  </si>
  <si>
    <t>00016306</t>
  </si>
  <si>
    <t>Bán hàng Cửa hàng OsiFood Nguyễn Khoái theo hóa đơn 00029474</t>
  </si>
  <si>
    <t>Bán hàng CÔNG TY TNHH SẢN XUẤT THƯƠNG MẠI DỊCH VỤ NHẬT MINH BAKERY theo hóa đơn 0014932</t>
  </si>
  <si>
    <t>Bán hàng OsiFood Opal Riverside theo hóa đơn 00031525</t>
  </si>
  <si>
    <t>Cửa hàng Oshifood  Linh Xuân</t>
  </si>
  <si>
    <t>00051137</t>
  </si>
  <si>
    <t>00003424</t>
  </si>
  <si>
    <t>00028847</t>
  </si>
  <si>
    <t>00036440</t>
  </si>
  <si>
    <t>Cửa Hàng Osi Food Phước Hiệp</t>
  </si>
  <si>
    <t>Bán hàng CÔNG TY TNHH SẢN XUẤT THƯƠNG MẠI DỊCH VỤ NHẬT MINH BAKERY theo hóa đơn 00016778</t>
  </si>
  <si>
    <t>00037286</t>
  </si>
  <si>
    <t>Bán hàng CÔNG TY TNHH SẢN XUẤT THƯƠNG MẠI DỊCH VỤ NHẬT MINH BAKERY theo hóa đơn 00005295</t>
  </si>
  <si>
    <t>00047408</t>
  </si>
  <si>
    <t>Cửa Hàng  Osi Food Cầu Kinh</t>
  </si>
  <si>
    <t>00047725</t>
  </si>
  <si>
    <t>Bán hàng CÔNG TY TNHH SẢN XUẤT THƯƠNG MẠI DỊCH VỤ NHẬT MINH BAKERY theo hóa đơn 0014357</t>
  </si>
  <si>
    <t>00006732</t>
  </si>
  <si>
    <t>Bán hàng Cửa hàng OsiFood Nguyễn Khoái theo hóa đơn 00056232</t>
  </si>
  <si>
    <t>00042048</t>
  </si>
  <si>
    <t>00022763</t>
  </si>
  <si>
    <t>Bán hàng CÔNG TY TNHH SẢN XUẤT THƯƠNG MẠI DỊCH VỤ NHẬT MINH BAKERY theo hóa đơn 00016306</t>
  </si>
  <si>
    <t>Bán hàng Cửa hàng OsiFood Nguyễn Khoái theo hóa đơn 00044156</t>
  </si>
  <si>
    <t>Bán hàng OsiFood Gold House Lê Văn Lương theo hóa đơn 00054439</t>
  </si>
  <si>
    <t>Bán hàng CÔNG TY TNHH SẢN XUẤT THƯƠNG MẠI DỊCH VỤ NHẬT MINH BAKERY theo hóa đơn 00027343</t>
  </si>
  <si>
    <t>00027344</t>
  </si>
  <si>
    <t>00016164</t>
  </si>
  <si>
    <t>00052132</t>
  </si>
  <si>
    <t>Cửa hàng Oshifood SKY 9</t>
  </si>
  <si>
    <t>00044154</t>
  </si>
  <si>
    <t>00013124</t>
  </si>
  <si>
    <t>Bán hàng Osifood Sky 9 theo hóa đơn 00034241</t>
  </si>
  <si>
    <t>00057756</t>
  </si>
  <si>
    <t>Cửa Hàng Osi Food Gia Bình</t>
  </si>
  <si>
    <t>Bán hàng CÔNG TY TNHH SẢN XUẤT THƯƠNG MẠI DỊCH VỤ NHẬT MINH BAKERY theo hóa đơn 00022763</t>
  </si>
  <si>
    <t>0014357</t>
  </si>
  <si>
    <t>00056505</t>
  </si>
  <si>
    <t>Bán hàng CÔNG TY TNHH SẢN XUẤT THƯƠNG MẠI DỊCH VỤ NHẬT MINH BAKERY theo hóa đơn 0006884</t>
  </si>
  <si>
    <t>Bán hàng CÔNG TY TNHH SẢN XUẤT THƯƠNG MẠI DỊCH VỤ NHẬT MINH BAKERY theo hóa đơn 00003032</t>
  </si>
  <si>
    <t>00019032</t>
  </si>
  <si>
    <t>00000670</t>
  </si>
  <si>
    <t>Bán hàng CÔNG TY TNHH SẢN XUẤT THƯƠNG MẠI DỊCH VỤ NHẬT MINH BAKERY theo hóa đơn 00024279</t>
  </si>
  <si>
    <t>DANH SÁCH TRẢ LẠI HÀNG BÁN</t>
  </si>
  <si>
    <t>Mã số thuế</t>
  </si>
  <si>
    <t>HT2211/00027</t>
  </si>
  <si>
    <t>0313983358</t>
  </si>
  <si>
    <t>hàng trả</t>
  </si>
  <si>
    <t>HT22/000509</t>
  </si>
  <si>
    <t>HÀNG TRẢ</t>
  </si>
  <si>
    <t>HT2211/00572</t>
  </si>
  <si>
    <t>HT22/000649</t>
  </si>
  <si>
    <t>HT2211/00537</t>
  </si>
  <si>
    <t>HBTL2212/537</t>
  </si>
  <si>
    <t>0313983359</t>
  </si>
  <si>
    <t>hàng trả 122200671</t>
  </si>
  <si>
    <t>HBTL2212/844</t>
  </si>
  <si>
    <t>0313983360</t>
  </si>
  <si>
    <t>hàng trả 122200995</t>
  </si>
  <si>
    <t>Số dòng = 7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</si>
  <si>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</si>
  <si>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</si>
  <si>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</si>
  <si>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</si>
  <si>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</si>
  <si>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</si>
  <si>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</si>
  <si>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</si>
  <si>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</si>
  <si>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</si>
  <si>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</si>
  <si>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</si>
  <si>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>Hàng bán</t>
  </si>
  <si>
    <t>Chiết khấu 7%</t>
  </si>
  <si>
    <t>Năm 2021</t>
  </si>
  <si>
    <t>STT</t>
  </si>
  <si>
    <t>Ngày hóa đơn</t>
  </si>
  <si>
    <t xml:space="preserve">Mẫu số </t>
  </si>
  <si>
    <t>Ký hiệu</t>
  </si>
  <si>
    <t>Tên khách hàng</t>
  </si>
  <si>
    <t>Doanh số bán chưa thuế</t>
  </si>
  <si>
    <t>Thuế suất</t>
  </si>
  <si>
    <t>Thuế GTGT</t>
  </si>
  <si>
    <t>0049987</t>
  </si>
  <si>
    <t>26/04/2021</t>
  </si>
  <si>
    <t>01GTKT0/004</t>
  </si>
  <si>
    <t>NT/20E</t>
  </si>
  <si>
    <t>10%</t>
  </si>
  <si>
    <t>0000680</t>
  </si>
  <si>
    <t>05/05/2021</t>
  </si>
  <si>
    <t>01GTKT0/005</t>
  </si>
  <si>
    <t>0001046</t>
  </si>
  <si>
    <t>12/05/2021</t>
  </si>
  <si>
    <t>0002345</t>
  </si>
  <si>
    <t>02/06/2021</t>
  </si>
  <si>
    <t>0003187</t>
  </si>
  <si>
    <t>15/06/2021</t>
  </si>
  <si>
    <t>0003708</t>
  </si>
  <si>
    <t>23/06/2021</t>
  </si>
  <si>
    <t>0004458</t>
  </si>
  <si>
    <t>03/07/2021</t>
  </si>
  <si>
    <t>0008260</t>
  </si>
  <si>
    <t>07/10/2021</t>
  </si>
  <si>
    <t>0009270</t>
  </si>
  <si>
    <t>19/10/2021</t>
  </si>
  <si>
    <t>0000928</t>
  </si>
  <si>
    <t>05/11/2021</t>
  </si>
  <si>
    <t>01GTKT0/006</t>
  </si>
  <si>
    <t>0002488</t>
  </si>
  <si>
    <t>27/11/2021</t>
  </si>
  <si>
    <t>0003306</t>
  </si>
  <si>
    <t>06/12/2021</t>
  </si>
  <si>
    <t>0005465</t>
  </si>
  <si>
    <t>25/12/2021</t>
  </si>
  <si>
    <t>0005662</t>
  </si>
  <si>
    <t>28/12/2021</t>
  </si>
  <si>
    <t>Tổng cộng</t>
  </si>
  <si>
    <t>BẢNG KÊ HOÁ ĐƠN</t>
  </si>
  <si>
    <t xml:space="preserve">*Tổng hợp Công nợ 2021 </t>
  </si>
  <si>
    <t>Hàng trả</t>
  </si>
  <si>
    <t>Dư nợ</t>
  </si>
  <si>
    <t xml:space="preserve">Gửi phiếu ký nhận </t>
  </si>
  <si>
    <t>Thu tiền cửa hàng</t>
  </si>
  <si>
    <t>00017863</t>
  </si>
  <si>
    <t xml:space="preserve">NHẬT THƯƠNG </t>
  </si>
  <si>
    <t>OsiFood Bình Hòa</t>
  </si>
  <si>
    <t>Chiết khấu đơn hàng đầu tiên</t>
  </si>
  <si>
    <t>00000132</t>
  </si>
  <si>
    <t>1C23TNN</t>
  </si>
  <si>
    <t>03/01/2023</t>
  </si>
  <si>
    <t>00000768</t>
  </si>
  <si>
    <t>06/01/2023</t>
  </si>
  <si>
    <t>Cửa Hàng Osi Food  SKY 9</t>
  </si>
  <si>
    <t>00000925</t>
  </si>
  <si>
    <t>09/01/2023</t>
  </si>
  <si>
    <t>00001057</t>
  </si>
  <si>
    <t>11/01/2023</t>
  </si>
  <si>
    <t>00001825</t>
  </si>
  <si>
    <t>19/01/2023</t>
  </si>
  <si>
    <t>00001828</t>
  </si>
  <si>
    <t>Cửa Hàng Osi Food 828A  Xô Viết Nghệ Tĩnh</t>
  </si>
  <si>
    <t>00003559</t>
  </si>
  <si>
    <t>09/02/2023</t>
  </si>
  <si>
    <t>00003789</t>
  </si>
  <si>
    <t>10/02/2023</t>
  </si>
  <si>
    <t>00003791</t>
  </si>
  <si>
    <t>00004011</t>
  </si>
  <si>
    <t>13/02/2023</t>
  </si>
  <si>
    <t>00005482</t>
  </si>
  <si>
    <t>16/02/2023</t>
  </si>
  <si>
    <t>00006380</t>
  </si>
  <si>
    <t>17/02/2023</t>
  </si>
  <si>
    <t>Cửa Hàng Osi Food Tăng Nhơn Phú</t>
  </si>
  <si>
    <t>00006761</t>
  </si>
  <si>
    <t>21/02/2023</t>
  </si>
  <si>
    <t>00006832</t>
  </si>
  <si>
    <t>22/02/2023</t>
  </si>
  <si>
    <t>00008868</t>
  </si>
  <si>
    <t>24/02/2023</t>
  </si>
  <si>
    <t>00009029</t>
  </si>
  <si>
    <t>27/02/2023</t>
  </si>
  <si>
    <t>00011248</t>
  </si>
  <si>
    <t>03/03/2023</t>
  </si>
  <si>
    <t>00011548</t>
  </si>
  <si>
    <t>08/03/2023</t>
  </si>
  <si>
    <t>00012603</t>
  </si>
  <si>
    <t>09/03/2023</t>
  </si>
  <si>
    <t>Cửa Hàng Osi Food Nguyễn Văn Công</t>
  </si>
  <si>
    <t>00013147</t>
  </si>
  <si>
    <t>00013463</t>
  </si>
  <si>
    <t>13/03/2023</t>
  </si>
  <si>
    <t>00013553</t>
  </si>
  <si>
    <t>14/03/2023</t>
  </si>
  <si>
    <t>00013558</t>
  </si>
  <si>
    <t>00015625</t>
  </si>
  <si>
    <t>17/03/2023</t>
  </si>
  <si>
    <t>00015755</t>
  </si>
  <si>
    <t>20/03/2023</t>
  </si>
  <si>
    <t>Cửa Hàng Osi Food Pegasuite</t>
  </si>
  <si>
    <t>00015893</t>
  </si>
  <si>
    <t>22/03/2023</t>
  </si>
  <si>
    <t>00015950</t>
  </si>
  <si>
    <t>00015951</t>
  </si>
  <si>
    <t>00016099</t>
  </si>
  <si>
    <t>23/03/2023</t>
  </si>
  <si>
    <t>Cửa Hàng Osi Food Ngô Quyền</t>
  </si>
  <si>
    <t>00016117</t>
  </si>
  <si>
    <t>00016282</t>
  </si>
  <si>
    <t>00018681</t>
  </si>
  <si>
    <t>30/03/2023</t>
  </si>
  <si>
    <t>00019144</t>
  </si>
  <si>
    <t>03/04/2023</t>
  </si>
  <si>
    <t>00019147</t>
  </si>
  <si>
    <t>00019210</t>
  </si>
  <si>
    <t>04/04/2023</t>
  </si>
  <si>
    <t>00020402</t>
  </si>
  <si>
    <t>07/04/2023</t>
  </si>
  <si>
    <t>00020453</t>
  </si>
  <si>
    <t>08/04/2023</t>
  </si>
  <si>
    <t>00022227</t>
  </si>
  <si>
    <t>17/04/2023</t>
  </si>
  <si>
    <t>00022231</t>
  </si>
  <si>
    <t>00022406</t>
  </si>
  <si>
    <t>19/04/2023</t>
  </si>
  <si>
    <t>00022411</t>
  </si>
  <si>
    <t>00022431</t>
  </si>
  <si>
    <t>00023156</t>
  </si>
  <si>
    <t>20/04/2023</t>
  </si>
  <si>
    <t>00023635</t>
  </si>
  <si>
    <t>24/04/2023</t>
  </si>
  <si>
    <t>00024067</t>
  </si>
  <si>
    <t>26/04/2023</t>
  </si>
  <si>
    <t>00024506</t>
  </si>
  <si>
    <t>00024989</t>
  </si>
  <si>
    <t>27/04/2023</t>
  </si>
  <si>
    <t>00024993</t>
  </si>
  <si>
    <t>00025297</t>
  </si>
  <si>
    <t>03/05/2023</t>
  </si>
  <si>
    <t>00025301</t>
  </si>
  <si>
    <t>00025345</t>
  </si>
  <si>
    <t>04/05/2023</t>
  </si>
  <si>
    <t>00025829</t>
  </si>
  <si>
    <t>09/05/2023</t>
  </si>
  <si>
    <t>Cửa Hàng Osi Food Liên Phường</t>
  </si>
  <si>
    <t>00026975</t>
  </si>
  <si>
    <t>11/05/2023</t>
  </si>
  <si>
    <t>00028176</t>
  </si>
  <si>
    <t>12/05/2023</t>
  </si>
  <si>
    <t>00028316</t>
  </si>
  <si>
    <t>15/05/2023</t>
  </si>
  <si>
    <t>00028378</t>
  </si>
  <si>
    <t>16/05/2023</t>
  </si>
  <si>
    <t>00028449</t>
  </si>
  <si>
    <t>Cửa Hàng Osi Food Fuji Nam Long</t>
  </si>
  <si>
    <t>00030081</t>
  </si>
  <si>
    <t>24/05/2023</t>
  </si>
  <si>
    <t>00030090</t>
  </si>
  <si>
    <t>00030092</t>
  </si>
  <si>
    <t>00030102</t>
  </si>
  <si>
    <t>00030460</t>
  </si>
  <si>
    <t>25/05/2023</t>
  </si>
  <si>
    <t>00030958</t>
  </si>
  <si>
    <t>00031295</t>
  </si>
  <si>
    <t>26/05/2023</t>
  </si>
  <si>
    <t>00031413</t>
  </si>
  <si>
    <t>27/05/2023</t>
  </si>
  <si>
    <t>00031489</t>
  </si>
  <si>
    <t>29/05/2023</t>
  </si>
  <si>
    <t>00031600</t>
  </si>
  <si>
    <t>30/05/2023</t>
  </si>
  <si>
    <t xml:space="preserve">HĐ điều chỉnh </t>
  </si>
  <si>
    <t xml:space="preserve">*Doanh số 2022: </t>
  </si>
  <si>
    <t>Hàng trả T2</t>
  </si>
  <si>
    <t>Hàng trả T4</t>
  </si>
  <si>
    <t>ĐƠN khai trương CK 5%</t>
  </si>
  <si>
    <t>Chiết khấu 7% 2022</t>
  </si>
  <si>
    <t>Chiết khấu 7% T1-T5.2023</t>
  </si>
  <si>
    <t>Doanh số T1-T5.2023</t>
  </si>
  <si>
    <t>THEO DÕI CÔNG NỢ/ CÔNG TY TNHH SẢN XUẤT THƯƠNG MẠI DỊCH VỤ NHẬT MINH BAKERY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</si>
</sst>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dd/mm/yyyy\ hh:mm\ AM/PM"/>
    <numFmt numFmtId="167" formatCode="#,##0_);\(#,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1"/>
      <color theme="1"/>
      <name val="Calibri"/>
      <family val="2"/>
      <scheme val="minor"/>
    </font>
    <font>
      <sz val="8"/>
      <color theme="1"/>
      <name val="Microsoft Sans Serif"/>
      <family val="2"/>
    </font>
    <font>
      <sz val="8"/>
      <color rgb="FFFF0000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/>
      <top style="thin">
        <color rgb="FF8DA1DE"/>
      </top>
      <bottom/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5" fillId="3" borderId="2" xfId="0" applyNumberFormat="1" applyFont="1" applyFill="1" applyBorder="1" applyAlignment="1">
      <alignment horizontal="right" vertical="center"/>
    </xf>
    <xf numFmtId="14" fontId="5" fillId="3" borderId="2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8" fontId="5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1" fillId="0" borderId="0" xfId="1"/>
    <xf numFmtId="0" fontId="10" fillId="4" borderId="3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/>
    </xf>
    <xf numFmtId="0" fontId="8" fillId="0" borderId="3" xfId="1" applyFont="1" applyBorder="1" applyAlignment="1">
      <alignment horizontal="left"/>
    </xf>
    <xf numFmtId="164" fontId="8" fillId="0" borderId="3" xfId="2" applyNumberFormat="1" applyFont="1" applyBorder="1" applyAlignment="1">
      <alignment horizontal="center"/>
    </xf>
    <xf numFmtId="164" fontId="8" fillId="0" borderId="3" xfId="2" applyNumberFormat="1" applyFont="1" applyBorder="1"/>
    <xf numFmtId="0" fontId="8" fillId="0" borderId="3" xfId="1" applyFont="1" applyBorder="1"/>
    <xf numFmtId="14" fontId="8" fillId="0" borderId="4" xfId="1" applyNumberFormat="1" applyFont="1" applyBorder="1" applyAlignment="1">
      <alignment horizontal="center"/>
    </xf>
    <xf numFmtId="0" fontId="8" fillId="0" borderId="5" xfId="1" applyFont="1" applyBorder="1" applyAlignment="1">
      <alignment horizontal="left"/>
    </xf>
    <xf numFmtId="164" fontId="10" fillId="4" borderId="3" xfId="2" applyNumberFormat="1" applyFont="1" applyFill="1" applyBorder="1" applyAlignment="1">
      <alignment horizontal="center"/>
    </xf>
    <xf numFmtId="0" fontId="10" fillId="4" borderId="3" xfId="1" applyFont="1" applyFill="1" applyBorder="1"/>
    <xf numFmtId="164" fontId="10" fillId="4" borderId="3" xfId="2" applyNumberFormat="1" applyFont="1" applyFill="1" applyBorder="1"/>
    <xf numFmtId="164" fontId="10" fillId="4" borderId="3" xfId="1" applyNumberFormat="1" applyFont="1" applyFill="1" applyBorder="1"/>
    <xf numFmtId="164" fontId="13" fillId="5" borderId="3" xfId="1" applyNumberFormat="1" applyFont="1" applyFill="1" applyBorder="1"/>
    <xf numFmtId="14" fontId="11" fillId="0" borderId="0" xfId="1" quotePrefix="1" applyNumberFormat="1" applyFont="1" applyAlignment="1">
      <alignment horizontal="left" vertical="center"/>
    </xf>
    <xf numFmtId="165" fontId="10" fillId="4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Border="1" applyAlignment="1">
      <alignment horizontal="center"/>
    </xf>
    <xf numFmtId="165" fontId="10" fillId="4" borderId="3" xfId="2" applyNumberFormat="1" applyFont="1" applyFill="1" applyBorder="1" applyAlignment="1">
      <alignment horizontal="center"/>
    </xf>
    <xf numFmtId="165" fontId="12" fillId="4" borderId="3" xfId="2" applyNumberFormat="1" applyFont="1" applyFill="1" applyBorder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right" vertical="center" wrapText="1"/>
    </xf>
    <xf numFmtId="164" fontId="8" fillId="0" borderId="3" xfId="2" applyNumberFormat="1" applyFont="1" applyBorder="1" applyAlignment="1">
      <alignment horizontal="center" wrapText="1"/>
    </xf>
    <xf numFmtId="0" fontId="3" fillId="7" borderId="2" xfId="0" applyFont="1" applyFill="1" applyBorder="1" applyAlignment="1">
      <alignment horizontal="left" vertical="center"/>
    </xf>
    <xf numFmtId="37" fontId="12" fillId="0" borderId="0" xfId="3" applyNumberFormat="1" applyFont="1" applyAlignment="1">
      <alignment wrapText="1"/>
    </xf>
    <xf numFmtId="14" fontId="3" fillId="7" borderId="2" xfId="0" applyNumberFormat="1" applyFont="1" applyFill="1" applyBorder="1" applyAlignment="1">
      <alignment horizontal="center" vertical="center"/>
    </xf>
    <xf numFmtId="38" fontId="3" fillId="7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166" fontId="19" fillId="0" borderId="3" xfId="0" applyNumberFormat="1" applyFont="1" applyBorder="1" applyAlignment="1">
      <alignment horizontal="center" vertical="center" wrapText="1"/>
    </xf>
    <xf numFmtId="167" fontId="19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vertical="center" wrapText="1"/>
    </xf>
    <xf numFmtId="166" fontId="18" fillId="0" borderId="3" xfId="0" applyNumberFormat="1" applyFont="1" applyBorder="1" applyAlignment="1">
      <alignment vertical="center" wrapText="1"/>
    </xf>
    <xf numFmtId="167" fontId="18" fillId="0" borderId="3" xfId="0" applyNumberFormat="1" applyFont="1" applyBorder="1" applyAlignment="1">
      <alignment vertical="center" wrapText="1"/>
    </xf>
    <xf numFmtId="0" fontId="20" fillId="0" borderId="0" xfId="0" applyFont="1"/>
    <xf numFmtId="165" fontId="0" fillId="0" borderId="0" xfId="9" applyNumberFormat="1" applyFont="1"/>
    <xf numFmtId="165" fontId="0" fillId="5" borderId="0" xfId="9" applyNumberFormat="1" applyFont="1" applyFill="1"/>
    <xf numFmtId="0" fontId="8" fillId="0" borderId="5" xfId="1" applyFont="1" applyBorder="1" applyAlignment="1">
      <alignment horizontal="center" vertical="center" wrapText="1"/>
    </xf>
    <xf numFmtId="165" fontId="0" fillId="0" borderId="0" xfId="0" applyNumberFormat="1"/>
    <xf numFmtId="38" fontId="2" fillId="9" borderId="2" xfId="0" applyNumberFormat="1" applyFont="1" applyFill="1" applyBorder="1" applyAlignment="1">
      <alignment horizontal="right" vertical="center"/>
    </xf>
    <xf numFmtId="38" fontId="5" fillId="9" borderId="2" xfId="0" applyNumberFormat="1" applyFont="1" applyFill="1" applyBorder="1" applyAlignment="1">
      <alignment horizontal="right" vertical="center"/>
    </xf>
    <xf numFmtId="164" fontId="7" fillId="9" borderId="2" xfId="0" applyNumberFormat="1" applyFont="1" applyFill="1" applyBorder="1"/>
    <xf numFmtId="0" fontId="5" fillId="9" borderId="2" xfId="0" applyFont="1" applyFill="1" applyBorder="1" applyAlignment="1">
      <alignment horizontal="left" vertical="center"/>
    </xf>
    <xf numFmtId="0" fontId="7" fillId="9" borderId="0" xfId="0" applyFont="1" applyFill="1"/>
    <xf numFmtId="0" fontId="4" fillId="0" borderId="0" xfId="0" applyFont="1"/>
    <xf numFmtId="165" fontId="4" fillId="0" borderId="0" xfId="9" applyNumberFormat="1" applyFont="1" applyAlignment="1"/>
    <xf numFmtId="165" fontId="10" fillId="0" borderId="0" xfId="9" applyNumberFormat="1" applyFont="1" applyAlignment="1"/>
    <xf numFmtId="0" fontId="2" fillId="0" borderId="0" xfId="0" applyFont="1" applyAlignment="1">
      <alignment horizontal="left" vertical="center"/>
    </xf>
    <xf numFmtId="38" fontId="2" fillId="9" borderId="0" xfId="0" applyNumberFormat="1" applyFont="1" applyFill="1" applyAlignment="1">
      <alignment horizontal="right" vertical="center"/>
    </xf>
    <xf numFmtId="0" fontId="21" fillId="0" borderId="2" xfId="0" applyFont="1" applyBorder="1"/>
    <xf numFmtId="164" fontId="21" fillId="0" borderId="2" xfId="0" applyNumberFormat="1" applyFont="1" applyBorder="1"/>
    <xf numFmtId="38" fontId="21" fillId="0" borderId="2" xfId="0" applyNumberFormat="1" applyFont="1" applyBorder="1"/>
    <xf numFmtId="164" fontId="21" fillId="9" borderId="2" xfId="0" applyNumberFormat="1" applyFont="1" applyFill="1" applyBorder="1"/>
    <xf numFmtId="0" fontId="21" fillId="0" borderId="2" xfId="0" quotePrefix="1" applyFont="1" applyBorder="1"/>
    <xf numFmtId="14" fontId="21" fillId="0" borderId="2" xfId="0" applyNumberFormat="1" applyFont="1" applyBorder="1" applyAlignment="1">
      <alignment horizontal="center"/>
    </xf>
    <xf numFmtId="0" fontId="2" fillId="9" borderId="2" xfId="0" applyFont="1" applyFill="1" applyBorder="1" applyAlignment="1">
      <alignment horizontal="left" vertical="center"/>
    </xf>
    <xf numFmtId="14" fontId="2" fillId="2" borderId="7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38" fontId="3" fillId="0" borderId="9" xfId="0" applyNumberFormat="1" applyFont="1" applyBorder="1" applyAlignment="1">
      <alignment horizontal="right" vertical="center"/>
    </xf>
    <xf numFmtId="14" fontId="3" fillId="7" borderId="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/>
    </xf>
    <xf numFmtId="38" fontId="3" fillId="7" borderId="9" xfId="0" applyNumberFormat="1" applyFont="1" applyFill="1" applyBorder="1" applyAlignment="1">
      <alignment horizontal="right" vertic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38" fontId="3" fillId="0" borderId="10" xfId="0" applyNumberFormat="1" applyFont="1" applyBorder="1" applyAlignment="1">
      <alignment horizontal="right" vertical="center"/>
    </xf>
    <xf numFmtId="165" fontId="10" fillId="0" borderId="0" xfId="9" applyNumberFormat="1" applyFont="1" applyBorder="1" applyAlignment="1"/>
    <xf numFmtId="1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8" fontId="2" fillId="2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1" fillId="0" borderId="0" xfId="0" applyFont="1"/>
    <xf numFmtId="167" fontId="5" fillId="0" borderId="0" xfId="0" applyNumberFormat="1" applyFont="1" applyAlignment="1">
      <alignment horizontal="right" vertical="center" wrapText="1"/>
    </xf>
    <xf numFmtId="14" fontId="2" fillId="0" borderId="8" xfId="0" applyNumberFormat="1" applyFont="1" applyBorder="1" applyAlignment="1">
      <alignment horizontal="center" vertical="center"/>
    </xf>
    <xf numFmtId="14" fontId="21" fillId="0" borderId="0" xfId="0" applyNumberFormat="1" applyFont="1"/>
    <xf numFmtId="0" fontId="21" fillId="0" borderId="0" xfId="0" applyFont="1" applyAlignment="1">
      <alignment horizontal="left"/>
    </xf>
    <xf numFmtId="164" fontId="5" fillId="9" borderId="0" xfId="0" applyNumberFormat="1" applyFont="1" applyFill="1"/>
    <xf numFmtId="0" fontId="7" fillId="9" borderId="2" xfId="0" applyFont="1" applyFill="1" applyBorder="1" applyAlignment="1">
      <alignment horizontal="left"/>
    </xf>
    <xf numFmtId="0" fontId="8" fillId="0" borderId="4" xfId="1" applyFont="1" applyBorder="1" applyAlignment="1">
      <alignment horizontal="center"/>
    </xf>
    <xf numFmtId="0" fontId="11" fillId="0" borderId="0" xfId="1" quotePrefix="1" applyFont="1" applyAlignment="1">
      <alignment horizontal="center" vertical="center"/>
    </xf>
    <xf numFmtId="17" fontId="8" fillId="0" borderId="4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6" borderId="0" xfId="1" applyFont="1" applyFill="1" applyAlignment="1">
      <alignment horizontal="center"/>
    </xf>
    <xf numFmtId="14" fontId="9" fillId="0" borderId="0" xfId="1" applyNumberFormat="1" applyFont="1" applyAlignment="1">
      <alignment horizontal="center" vertical="center" wrapText="1"/>
    </xf>
    <xf numFmtId="14" fontId="10" fillId="4" borderId="4" xfId="1" applyNumberFormat="1" applyFont="1" applyFill="1" applyBorder="1" applyAlignment="1">
      <alignment horizontal="center"/>
    </xf>
    <xf numFmtId="14" fontId="10" fillId="4" borderId="5" xfId="1" applyNumberFormat="1" applyFont="1" applyFill="1" applyBorder="1" applyAlignment="1">
      <alignment horizontal="center"/>
    </xf>
    <xf numFmtId="14" fontId="13" fillId="5" borderId="4" xfId="1" quotePrefix="1" applyNumberFormat="1" applyFont="1" applyFill="1" applyBorder="1" applyAlignment="1">
      <alignment horizontal="center" vertical="center"/>
    </xf>
    <xf numFmtId="14" fontId="13" fillId="5" borderId="6" xfId="1" quotePrefix="1" applyNumberFormat="1" applyFont="1" applyFill="1" applyBorder="1" applyAlignment="1">
      <alignment horizontal="center" vertical="center"/>
    </xf>
    <xf numFmtId="14" fontId="13" fillId="5" borderId="5" xfId="1" quotePrefix="1" applyNumberFormat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/>
    </xf>
    <xf numFmtId="14" fontId="8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2" fillId="0" borderId="2" xfId="0" applyFont="1" applyBorder="1" applyAlignment="1">
      <alignment horizontal="left" vertical="center"/>
    </xf>
    <xf numFmtId="164" fontId="0" fillId="0" borderId="0" xfId="0" applyNumberFormat="1"/>
    <xf numFmtId="165" fontId="8" fillId="0" borderId="0" xfId="9" applyNumberFormat="1" applyFont="1"/>
    <xf numFmtId="17" fontId="8" fillId="0" borderId="3" xfId="1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38" fontId="2" fillId="0" borderId="2" xfId="0" applyNumberFormat="1" applyFont="1" applyBorder="1" applyAlignment="1">
      <alignment horizontal="right" vertical="center"/>
    </xf>
    <xf numFmtId="0" fontId="0" fillId="0" borderId="0" xfId="0"/>
    <xf numFmtId="38" fontId="0" fillId="0" borderId="0" xfId="0" applyNumberFormat="1"/>
    <xf numFmtId="38" fontId="2" fillId="0" borderId="2" xfId="0" applyNumberFormat="1" applyFont="1" applyBorder="1" applyAlignment="1">
      <alignment horizontal="right" vertical="center"/>
    </xf>
    <xf numFmtId="17" fontId="8" fillId="0" borderId="4" xfId="1" applyNumberFormat="1" applyFont="1" applyBorder="1" applyAlignment="1">
      <alignment horizontal="center"/>
    </xf>
    <xf numFmtId="17" fontId="8" fillId="0" borderId="4" xfId="1" applyNumberFormat="1" applyFont="1" applyBorder="1" applyAlignment="1">
      <alignment horizontal="center" vertical="center" wrapText="1"/>
    </xf>
    <xf numFmtId="17" fontId="8" fillId="0" borderId="5" xfId="1" applyNumberFormat="1" applyFont="1" applyBorder="1" applyAlignment="1">
      <alignment horizontal="center" vertical="center" wrapText="1"/>
    </xf>
    <xf numFmtId="164" fontId="8" fillId="0" borderId="0" xfId="2" applyNumberFormat="1" applyFont="1" applyBorder="1" applyAlignment="1">
      <alignment horizontal="center"/>
    </xf>
  </cellXfs>
  <cellStyles count="10">
    <cellStyle name="Comma" xfId="9" builtinId="3"/>
    <cellStyle name="Comma [0] 2" xfId="8" xr:uid="{8FB1C54C-96E1-4817-B225-706F62E4C49E}"/>
    <cellStyle name="Comma 2" xfId="2" xr:uid="{6ADFBFAF-48F7-4A48-8AE8-A20DC5434721}"/>
    <cellStyle name="Comma 3" xfId="7" xr:uid="{F02C0879-5DE1-4E14-8906-2C26223D2944}"/>
    <cellStyle name="Currency [0] 2" xfId="6" xr:uid="{14609C60-08C3-4017-B8D6-35F412E0CB72}"/>
    <cellStyle name="Currency 2" xfId="5" xr:uid="{A54A1BCE-FA0F-48C3-B31F-25A21919C835}"/>
    <cellStyle name="Normal" xfId="0" builtinId="0"/>
    <cellStyle name="Normal 2" xfId="1" xr:uid="{F1707BAF-07C6-4B46-9B6D-397FA1761E26}"/>
    <cellStyle name="Normal 3" xfId="3" xr:uid="{D86550D6-7D80-48FA-8E3D-A7746D14EC1C}"/>
    <cellStyle name="Percent 2" xfId="4" xr:uid="{5141BCDC-1042-48E4-98B1-943BC9BFD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DCE4-1A41-48D8-A234-D59920A361D1}">
  <dimension ref="A1:N28"/>
  <sheetViews>
    <sheetView topLeftCell="A10" workbookViewId="0">
      <selection activeCell="C27" sqref="C27"/>
    </sheetView>
  </sheetViews>
  <sheetFormatPr defaultRowHeight="15" x14ac:dyDescent="0.25"/>
  <cols>
    <col min="1" max="1" width="7.85546875" customWidth="1"/>
    <col min="2" max="2" width="13.28515625" customWidth="1"/>
    <col min="3" max="4" width="14.140625" customWidth="1"/>
    <col min="5" max="5" width="10.42578125" customWidth="1"/>
    <col min="6" max="6" width="62.42578125" customWidth="1"/>
    <col min="7" max="7" width="14.140625" customWidth="1"/>
    <col min="8" max="8" width="17.5703125" customWidth="1"/>
    <col min="9" max="14" width="14.140625" customWidth="1"/>
  </cols>
  <sheetData>
    <row r="1" spans="1:14" ht="20.25" x14ac:dyDescent="0.25">
      <c r="A1" s="107" t="s">
        <v>352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15.75" x14ac:dyDescent="0.25">
      <c r="A2" s="108" t="s">
        <v>309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20.2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5.5" x14ac:dyDescent="0.25">
      <c r="A4" s="46" t="s">
        <v>310</v>
      </c>
      <c r="B4" s="46" t="s">
        <v>0</v>
      </c>
      <c r="C4" s="46" t="s">
        <v>311</v>
      </c>
      <c r="D4" s="46" t="s">
        <v>312</v>
      </c>
      <c r="E4" s="46" t="s">
        <v>313</v>
      </c>
      <c r="F4" s="46" t="s">
        <v>314</v>
      </c>
      <c r="G4" s="46" t="s">
        <v>279</v>
      </c>
      <c r="H4" s="46" t="s">
        <v>204</v>
      </c>
      <c r="I4" s="46" t="s">
        <v>88</v>
      </c>
      <c r="J4" s="46" t="s">
        <v>33</v>
      </c>
      <c r="K4" s="46" t="s">
        <v>315</v>
      </c>
      <c r="L4" s="46" t="s">
        <v>316</v>
      </c>
      <c r="M4" s="46" t="s">
        <v>317</v>
      </c>
      <c r="N4" s="46" t="s">
        <v>187</v>
      </c>
    </row>
    <row r="5" spans="1:14" ht="28.5" customHeight="1" x14ac:dyDescent="0.25">
      <c r="A5" s="47">
        <v>1</v>
      </c>
      <c r="B5" s="48" t="s">
        <v>318</v>
      </c>
      <c r="C5" s="49" t="s">
        <v>319</v>
      </c>
      <c r="D5" s="48" t="s">
        <v>320</v>
      </c>
      <c r="E5" s="48" t="s">
        <v>321</v>
      </c>
      <c r="F5" s="48" t="s">
        <v>34</v>
      </c>
      <c r="G5" s="48" t="s">
        <v>281</v>
      </c>
      <c r="H5" s="48" t="s">
        <v>218</v>
      </c>
      <c r="I5" s="50">
        <v>812382</v>
      </c>
      <c r="J5" s="50">
        <v>0</v>
      </c>
      <c r="K5" s="50">
        <v>812382</v>
      </c>
      <c r="L5" s="50" t="s">
        <v>322</v>
      </c>
      <c r="M5" s="50">
        <v>81238</v>
      </c>
      <c r="N5" s="50">
        <v>893620</v>
      </c>
    </row>
    <row r="6" spans="1:14" ht="28.5" customHeight="1" x14ac:dyDescent="0.25">
      <c r="A6" s="47">
        <v>2</v>
      </c>
      <c r="B6" s="48" t="s">
        <v>323</v>
      </c>
      <c r="C6" s="49" t="s">
        <v>324</v>
      </c>
      <c r="D6" s="48" t="s">
        <v>325</v>
      </c>
      <c r="E6" s="48" t="s">
        <v>29</v>
      </c>
      <c r="F6" s="48" t="s">
        <v>34</v>
      </c>
      <c r="G6" s="48" t="s">
        <v>281</v>
      </c>
      <c r="H6" s="48" t="s">
        <v>218</v>
      </c>
      <c r="I6" s="50">
        <v>1123170</v>
      </c>
      <c r="J6" s="50">
        <v>0</v>
      </c>
      <c r="K6" s="50">
        <v>1123170</v>
      </c>
      <c r="L6" s="50" t="s">
        <v>322</v>
      </c>
      <c r="M6" s="50">
        <v>112317</v>
      </c>
      <c r="N6" s="50">
        <v>1235487</v>
      </c>
    </row>
    <row r="7" spans="1:14" ht="28.5" customHeight="1" x14ac:dyDescent="0.25">
      <c r="A7" s="47">
        <v>3</v>
      </c>
      <c r="B7" s="48" t="s">
        <v>326</v>
      </c>
      <c r="C7" s="49" t="s">
        <v>327</v>
      </c>
      <c r="D7" s="48" t="s">
        <v>325</v>
      </c>
      <c r="E7" s="48" t="s">
        <v>29</v>
      </c>
      <c r="F7" s="48" t="s">
        <v>34</v>
      </c>
      <c r="G7" s="48" t="s">
        <v>281</v>
      </c>
      <c r="H7" s="48" t="s">
        <v>218</v>
      </c>
      <c r="I7" s="50">
        <v>3440044</v>
      </c>
      <c r="J7" s="50">
        <v>0</v>
      </c>
      <c r="K7" s="50">
        <v>3440044</v>
      </c>
      <c r="L7" s="50" t="s">
        <v>322</v>
      </c>
      <c r="M7" s="50">
        <v>344004</v>
      </c>
      <c r="N7" s="50">
        <v>3784048</v>
      </c>
    </row>
    <row r="8" spans="1:14" ht="28.5" customHeight="1" x14ac:dyDescent="0.25">
      <c r="A8" s="47">
        <v>4</v>
      </c>
      <c r="B8" s="48" t="s">
        <v>328</v>
      </c>
      <c r="C8" s="49" t="s">
        <v>329</v>
      </c>
      <c r="D8" s="48" t="s">
        <v>325</v>
      </c>
      <c r="E8" s="48" t="s">
        <v>29</v>
      </c>
      <c r="F8" s="48" t="s">
        <v>34</v>
      </c>
      <c r="G8" s="48" t="s">
        <v>281</v>
      </c>
      <c r="H8" s="48" t="s">
        <v>218</v>
      </c>
      <c r="I8" s="50">
        <v>2713865</v>
      </c>
      <c r="J8" s="50">
        <v>0</v>
      </c>
      <c r="K8" s="50">
        <v>2713865</v>
      </c>
      <c r="L8" s="50" t="s">
        <v>322</v>
      </c>
      <c r="M8" s="50">
        <v>271387</v>
      </c>
      <c r="N8" s="50">
        <v>2985252</v>
      </c>
    </row>
    <row r="9" spans="1:14" ht="28.5" customHeight="1" x14ac:dyDescent="0.25">
      <c r="A9" s="47">
        <v>5</v>
      </c>
      <c r="B9" s="48" t="s">
        <v>330</v>
      </c>
      <c r="C9" s="49" t="s">
        <v>331</v>
      </c>
      <c r="D9" s="48" t="s">
        <v>325</v>
      </c>
      <c r="E9" s="48" t="s">
        <v>29</v>
      </c>
      <c r="F9" s="48" t="s">
        <v>34</v>
      </c>
      <c r="G9" s="48" t="s">
        <v>281</v>
      </c>
      <c r="H9" s="48" t="s">
        <v>218</v>
      </c>
      <c r="I9" s="50">
        <v>1896208</v>
      </c>
      <c r="J9" s="50">
        <v>0</v>
      </c>
      <c r="K9" s="50">
        <v>1896208</v>
      </c>
      <c r="L9" s="50" t="s">
        <v>322</v>
      </c>
      <c r="M9" s="50">
        <v>189621</v>
      </c>
      <c r="N9" s="50">
        <v>2085829</v>
      </c>
    </row>
    <row r="10" spans="1:14" ht="28.5" customHeight="1" x14ac:dyDescent="0.25">
      <c r="A10" s="47">
        <v>6</v>
      </c>
      <c r="B10" s="48" t="s">
        <v>332</v>
      </c>
      <c r="C10" s="49" t="s">
        <v>333</v>
      </c>
      <c r="D10" s="48" t="s">
        <v>325</v>
      </c>
      <c r="E10" s="48" t="s">
        <v>29</v>
      </c>
      <c r="F10" s="48" t="s">
        <v>34</v>
      </c>
      <c r="G10" s="48" t="s">
        <v>281</v>
      </c>
      <c r="H10" s="48" t="s">
        <v>218</v>
      </c>
      <c r="I10" s="50">
        <v>3209415</v>
      </c>
      <c r="J10" s="50">
        <v>0</v>
      </c>
      <c r="K10" s="50">
        <v>3209415</v>
      </c>
      <c r="L10" s="50" t="s">
        <v>322</v>
      </c>
      <c r="M10" s="50">
        <v>320942</v>
      </c>
      <c r="N10" s="50">
        <v>3530357</v>
      </c>
    </row>
    <row r="11" spans="1:14" ht="28.5" customHeight="1" x14ac:dyDescent="0.25">
      <c r="A11" s="47">
        <v>7</v>
      </c>
      <c r="B11" s="48" t="s">
        <v>334</v>
      </c>
      <c r="C11" s="49" t="s">
        <v>335</v>
      </c>
      <c r="D11" s="48" t="s">
        <v>325</v>
      </c>
      <c r="E11" s="48" t="s">
        <v>29</v>
      </c>
      <c r="F11" s="48" t="s">
        <v>34</v>
      </c>
      <c r="G11" s="48" t="s">
        <v>281</v>
      </c>
      <c r="H11" s="48" t="s">
        <v>218</v>
      </c>
      <c r="I11" s="50">
        <v>1701750</v>
      </c>
      <c r="J11" s="50">
        <v>0</v>
      </c>
      <c r="K11" s="50">
        <v>1701750</v>
      </c>
      <c r="L11" s="50" t="s">
        <v>322</v>
      </c>
      <c r="M11" s="50">
        <v>170175</v>
      </c>
      <c r="N11" s="50">
        <v>1871925</v>
      </c>
    </row>
    <row r="12" spans="1:14" ht="28.5" customHeight="1" x14ac:dyDescent="0.25">
      <c r="A12" s="47">
        <v>8</v>
      </c>
      <c r="B12" s="48" t="s">
        <v>336</v>
      </c>
      <c r="C12" s="49" t="s">
        <v>337</v>
      </c>
      <c r="D12" s="48" t="s">
        <v>325</v>
      </c>
      <c r="E12" s="48" t="s">
        <v>29</v>
      </c>
      <c r="F12" s="48" t="s">
        <v>34</v>
      </c>
      <c r="G12" s="48" t="s">
        <v>281</v>
      </c>
      <c r="H12" s="48" t="s">
        <v>218</v>
      </c>
      <c r="I12" s="50">
        <v>1401530</v>
      </c>
      <c r="J12" s="50">
        <v>0</v>
      </c>
      <c r="K12" s="50">
        <v>1401530</v>
      </c>
      <c r="L12" s="50" t="s">
        <v>322</v>
      </c>
      <c r="M12" s="50">
        <v>140153</v>
      </c>
      <c r="N12" s="50">
        <v>1541683</v>
      </c>
    </row>
    <row r="13" spans="1:14" ht="28.5" customHeight="1" x14ac:dyDescent="0.25">
      <c r="A13" s="47">
        <v>9</v>
      </c>
      <c r="B13" s="48" t="s">
        <v>338</v>
      </c>
      <c r="C13" s="49" t="s">
        <v>339</v>
      </c>
      <c r="D13" s="48" t="s">
        <v>325</v>
      </c>
      <c r="E13" s="48" t="s">
        <v>29</v>
      </c>
      <c r="F13" s="48" t="s">
        <v>34</v>
      </c>
      <c r="G13" s="48" t="s">
        <v>281</v>
      </c>
      <c r="H13" s="48" t="s">
        <v>218</v>
      </c>
      <c r="I13" s="50">
        <v>2346710</v>
      </c>
      <c r="J13" s="50">
        <v>0</v>
      </c>
      <c r="K13" s="50">
        <v>2346710</v>
      </c>
      <c r="L13" s="50" t="s">
        <v>322</v>
      </c>
      <c r="M13" s="50">
        <v>234671</v>
      </c>
      <c r="N13" s="50">
        <v>2581381</v>
      </c>
    </row>
    <row r="14" spans="1:14" ht="28.5" customHeight="1" x14ac:dyDescent="0.25">
      <c r="A14" s="47">
        <v>10</v>
      </c>
      <c r="B14" s="48" t="s">
        <v>340</v>
      </c>
      <c r="C14" s="49" t="s">
        <v>341</v>
      </c>
      <c r="D14" s="48" t="s">
        <v>342</v>
      </c>
      <c r="E14" s="48" t="s">
        <v>29</v>
      </c>
      <c r="F14" s="48" t="s">
        <v>34</v>
      </c>
      <c r="G14" s="48" t="s">
        <v>281</v>
      </c>
      <c r="H14" s="48" t="s">
        <v>218</v>
      </c>
      <c r="I14" s="50">
        <v>3462100</v>
      </c>
      <c r="J14" s="50">
        <v>0</v>
      </c>
      <c r="K14" s="50">
        <v>3462100</v>
      </c>
      <c r="L14" s="50" t="s">
        <v>322</v>
      </c>
      <c r="M14" s="50">
        <v>346210</v>
      </c>
      <c r="N14" s="50">
        <v>3808310</v>
      </c>
    </row>
    <row r="15" spans="1:14" ht="28.5" customHeight="1" x14ac:dyDescent="0.25">
      <c r="A15" s="47">
        <v>11</v>
      </c>
      <c r="B15" s="48" t="s">
        <v>343</v>
      </c>
      <c r="C15" s="49" t="s">
        <v>344</v>
      </c>
      <c r="D15" s="48" t="s">
        <v>342</v>
      </c>
      <c r="E15" s="48" t="s">
        <v>29</v>
      </c>
      <c r="F15" s="48" t="s">
        <v>34</v>
      </c>
      <c r="G15" s="48" t="s">
        <v>281</v>
      </c>
      <c r="H15" s="48" t="s">
        <v>218</v>
      </c>
      <c r="I15" s="50">
        <v>2657125</v>
      </c>
      <c r="J15" s="50">
        <v>0</v>
      </c>
      <c r="K15" s="50">
        <v>2657125</v>
      </c>
      <c r="L15" s="50" t="s">
        <v>322</v>
      </c>
      <c r="M15" s="50">
        <v>265713</v>
      </c>
      <c r="N15" s="50">
        <v>2922838</v>
      </c>
    </row>
    <row r="16" spans="1:14" ht="28.5" customHeight="1" x14ac:dyDescent="0.25">
      <c r="A16" s="47">
        <v>12</v>
      </c>
      <c r="B16" s="48" t="s">
        <v>345</v>
      </c>
      <c r="C16" s="49" t="s">
        <v>346</v>
      </c>
      <c r="D16" s="48" t="s">
        <v>342</v>
      </c>
      <c r="E16" s="48" t="s">
        <v>29</v>
      </c>
      <c r="F16" s="48" t="s">
        <v>34</v>
      </c>
      <c r="G16" s="48" t="s">
        <v>281</v>
      </c>
      <c r="H16" s="48" t="s">
        <v>218</v>
      </c>
      <c r="I16" s="50">
        <v>2301660</v>
      </c>
      <c r="J16" s="50">
        <v>0</v>
      </c>
      <c r="K16" s="50">
        <v>2301660</v>
      </c>
      <c r="L16" s="50" t="s">
        <v>322</v>
      </c>
      <c r="M16" s="50">
        <v>230166</v>
      </c>
      <c r="N16" s="50">
        <v>2531826</v>
      </c>
    </row>
    <row r="17" spans="1:14" ht="28.5" customHeight="1" x14ac:dyDescent="0.25">
      <c r="A17" s="47">
        <v>13</v>
      </c>
      <c r="B17" s="48" t="s">
        <v>347</v>
      </c>
      <c r="C17" s="49" t="s">
        <v>348</v>
      </c>
      <c r="D17" s="48" t="s">
        <v>342</v>
      </c>
      <c r="E17" s="48" t="s">
        <v>29</v>
      </c>
      <c r="F17" s="48" t="s">
        <v>34</v>
      </c>
      <c r="G17" s="48" t="s">
        <v>281</v>
      </c>
      <c r="H17" s="48" t="s">
        <v>218</v>
      </c>
      <c r="I17" s="50">
        <v>1412674</v>
      </c>
      <c r="J17" s="50">
        <v>0</v>
      </c>
      <c r="K17" s="50">
        <v>1412674</v>
      </c>
      <c r="L17" s="50" t="s">
        <v>322</v>
      </c>
      <c r="M17" s="50">
        <v>141267</v>
      </c>
      <c r="N17" s="50">
        <v>1553941</v>
      </c>
    </row>
    <row r="18" spans="1:14" ht="28.5" customHeight="1" x14ac:dyDescent="0.25">
      <c r="A18" s="47">
        <v>14</v>
      </c>
      <c r="B18" s="48" t="s">
        <v>349</v>
      </c>
      <c r="C18" s="49" t="s">
        <v>350</v>
      </c>
      <c r="D18" s="48" t="s">
        <v>342</v>
      </c>
      <c r="E18" s="48" t="s">
        <v>29</v>
      </c>
      <c r="F18" s="48" t="s">
        <v>34</v>
      </c>
      <c r="G18" s="48" t="s">
        <v>281</v>
      </c>
      <c r="H18" s="48" t="s">
        <v>218</v>
      </c>
      <c r="I18" s="50">
        <v>3358770</v>
      </c>
      <c r="J18" s="50">
        <v>0</v>
      </c>
      <c r="K18" s="50">
        <v>3358770</v>
      </c>
      <c r="L18" s="50" t="s">
        <v>322</v>
      </c>
      <c r="M18" s="50">
        <v>335877</v>
      </c>
      <c r="N18" s="50">
        <v>3694647</v>
      </c>
    </row>
    <row r="19" spans="1:14" ht="25.5" customHeight="1" x14ac:dyDescent="0.25">
      <c r="A19" s="51" t="s">
        <v>227</v>
      </c>
      <c r="B19" s="51" t="s">
        <v>351</v>
      </c>
      <c r="C19" s="52" t="s">
        <v>227</v>
      </c>
      <c r="D19" s="51" t="s">
        <v>227</v>
      </c>
      <c r="E19" s="51" t="s">
        <v>227</v>
      </c>
      <c r="F19" s="51" t="s">
        <v>227</v>
      </c>
      <c r="G19" s="51" t="s">
        <v>227</v>
      </c>
      <c r="H19" s="51" t="s">
        <v>227</v>
      </c>
      <c r="I19" s="53">
        <v>31837403</v>
      </c>
      <c r="J19" s="53">
        <v>0</v>
      </c>
      <c r="K19" s="53">
        <v>31837403</v>
      </c>
      <c r="L19" s="53" t="s">
        <v>227</v>
      </c>
      <c r="M19" s="53">
        <v>3183741</v>
      </c>
      <c r="N19" s="53">
        <v>35021144</v>
      </c>
    </row>
    <row r="22" spans="1:14" x14ac:dyDescent="0.25">
      <c r="B22" s="54" t="s">
        <v>353</v>
      </c>
    </row>
    <row r="23" spans="1:14" x14ac:dyDescent="0.25">
      <c r="C23" s="55"/>
    </row>
    <row r="24" spans="1:14" x14ac:dyDescent="0.25">
      <c r="B24" s="54" t="s">
        <v>307</v>
      </c>
      <c r="C24" s="55">
        <f>+N19</f>
        <v>35021144</v>
      </c>
    </row>
    <row r="25" spans="1:14" x14ac:dyDescent="0.25">
      <c r="B25" s="54" t="s">
        <v>354</v>
      </c>
      <c r="C25" s="55">
        <v>0</v>
      </c>
    </row>
    <row r="26" spans="1:14" x14ac:dyDescent="0.25">
      <c r="B26" s="54" t="s">
        <v>308</v>
      </c>
      <c r="C26" s="55">
        <f>+C24*0.07</f>
        <v>2451480.08</v>
      </c>
    </row>
    <row r="27" spans="1:14" x14ac:dyDescent="0.25">
      <c r="B27" s="54" t="s">
        <v>304</v>
      </c>
      <c r="C27" s="55">
        <v>17730320</v>
      </c>
    </row>
    <row r="28" spans="1:14" x14ac:dyDescent="0.25">
      <c r="B28" s="54" t="s">
        <v>355</v>
      </c>
      <c r="C28" s="56">
        <f>+C24-C26-C27</f>
        <v>14839343.920000002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C427B-721C-452A-8BBB-4FA503EABEFE}">
  <dimension ref="A1:K46"/>
  <sheetViews>
    <sheetView topLeftCell="A2" workbookViewId="0">
      <selection activeCell="D4" sqref="D4:D15"/>
    </sheetView>
  </sheetViews>
  <sheetFormatPr defaultRowHeight="15" x14ac:dyDescent="0.25"/>
  <cols>
    <col min="1" max="1" width="3.5703125" customWidth="1"/>
    <col min="2" max="6" width="20.42578125" customWidth="1"/>
    <col min="10" max="10" width="12" bestFit="1" customWidth="1"/>
    <col min="11" max="11" width="12.5703125" bestFit="1" customWidth="1"/>
  </cols>
  <sheetData>
    <row r="1" spans="1:6" ht="54" customHeight="1" x14ac:dyDescent="0.25">
      <c r="B1" s="110" t="s">
        <v>493</v>
      </c>
      <c r="C1" s="110"/>
      <c r="D1" s="110"/>
      <c r="E1" s="110"/>
      <c r="F1" s="110"/>
    </row>
    <row r="2" spans="1:6" ht="31.5" x14ac:dyDescent="0.25">
      <c r="B2" s="17" t="s">
        <v>295</v>
      </c>
      <c r="C2" s="17" t="s">
        <v>296</v>
      </c>
      <c r="D2" s="32" t="s">
        <v>297</v>
      </c>
      <c r="E2" s="17" t="s">
        <v>298</v>
      </c>
      <c r="F2" s="17" t="s">
        <v>299</v>
      </c>
    </row>
    <row r="3" spans="1:6" ht="15.75" x14ac:dyDescent="0.25">
      <c r="B3" s="18"/>
      <c r="C3" s="18" t="s">
        <v>300</v>
      </c>
      <c r="D3" s="41">
        <v>0</v>
      </c>
      <c r="E3" s="18"/>
      <c r="F3" s="18"/>
    </row>
    <row r="4" spans="1:6" ht="15.75" x14ac:dyDescent="0.25">
      <c r="A4">
        <v>1</v>
      </c>
      <c r="B4" s="37">
        <v>2022</v>
      </c>
      <c r="C4" s="37" t="s">
        <v>307</v>
      </c>
      <c r="D4" s="38">
        <f>+SUMIFS(Ban_hang!L$3:L$107,Ban_hang!A$3:A$107,'Công nợ'!A4)</f>
        <v>4499050</v>
      </c>
      <c r="E4" s="37"/>
      <c r="F4" s="18"/>
    </row>
    <row r="5" spans="1:6" ht="15.75" x14ac:dyDescent="0.25">
      <c r="A5">
        <v>2</v>
      </c>
      <c r="B5" s="37">
        <v>2022</v>
      </c>
      <c r="C5" s="37" t="s">
        <v>307</v>
      </c>
      <c r="D5" s="38">
        <f>+SUMIFS(Ban_hang!L$3:L$107,Ban_hang!A$3:A$107,'Công nợ'!A5)</f>
        <v>17258801</v>
      </c>
      <c r="E5" s="37"/>
      <c r="F5" s="18"/>
    </row>
    <row r="6" spans="1:6" ht="15.75" x14ac:dyDescent="0.25">
      <c r="A6">
        <v>3</v>
      </c>
      <c r="B6" s="37">
        <v>2022</v>
      </c>
      <c r="C6" s="37" t="s">
        <v>307</v>
      </c>
      <c r="D6" s="38">
        <f>+SUMIFS(Ban_hang!L$3:L$107,Ban_hang!A$3:A$107,'Công nợ'!A6)</f>
        <v>16392374</v>
      </c>
      <c r="E6" s="37"/>
      <c r="F6" s="18"/>
    </row>
    <row r="7" spans="1:6" ht="15.75" x14ac:dyDescent="0.25">
      <c r="A7">
        <v>4</v>
      </c>
      <c r="B7" s="37">
        <v>2022</v>
      </c>
      <c r="C7" s="37" t="s">
        <v>307</v>
      </c>
      <c r="D7" s="38">
        <f>+SUMIFS(Ban_hang!L$3:L$107,Ban_hang!A$3:A$107,'Công nợ'!A7)</f>
        <v>11809647</v>
      </c>
      <c r="E7" s="21"/>
      <c r="F7" s="23"/>
    </row>
    <row r="8" spans="1:6" ht="15.75" x14ac:dyDescent="0.25">
      <c r="A8">
        <v>5</v>
      </c>
      <c r="B8" s="37">
        <v>2022</v>
      </c>
      <c r="C8" s="37" t="s">
        <v>307</v>
      </c>
      <c r="D8" s="38">
        <f>+SUMIFS(Ban_hang!L$3:L$107,Ban_hang!A$3:A$107,'Công nợ'!A8)</f>
        <v>6997154</v>
      </c>
      <c r="E8" s="21"/>
      <c r="F8" s="23"/>
    </row>
    <row r="9" spans="1:6" ht="15.75" x14ac:dyDescent="0.25">
      <c r="A9">
        <v>6</v>
      </c>
      <c r="B9" s="37">
        <v>2022</v>
      </c>
      <c r="C9" s="37" t="s">
        <v>307</v>
      </c>
      <c r="D9" s="38">
        <f>+SUMIFS(Ban_hang!L$3:L$107,Ban_hang!A$3:A$107,'Công nợ'!A9)</f>
        <v>21461255</v>
      </c>
      <c r="E9" s="21"/>
      <c r="F9" s="23"/>
    </row>
    <row r="10" spans="1:6" ht="15.75" x14ac:dyDescent="0.25">
      <c r="A10">
        <v>7</v>
      </c>
      <c r="B10" s="37">
        <v>2022</v>
      </c>
      <c r="C10" s="37" t="s">
        <v>307</v>
      </c>
      <c r="D10" s="38">
        <f>+SUMIFS(Ban_hang!L$3:L$107,Ban_hang!A$3:A$107,'Công nợ'!A10)</f>
        <v>18826014</v>
      </c>
      <c r="E10" s="21"/>
      <c r="F10" s="23"/>
    </row>
    <row r="11" spans="1:6" ht="15.75" x14ac:dyDescent="0.25">
      <c r="A11">
        <v>8</v>
      </c>
      <c r="B11" s="37">
        <v>2022</v>
      </c>
      <c r="C11" s="37" t="s">
        <v>307</v>
      </c>
      <c r="D11" s="38">
        <f>+SUMIFS(Ban_hang!L$3:L$107,Ban_hang!A$3:A$107,'Công nợ'!A11)</f>
        <v>11558394</v>
      </c>
      <c r="E11" s="21"/>
      <c r="F11" s="23"/>
    </row>
    <row r="12" spans="1:6" ht="15.75" x14ac:dyDescent="0.25">
      <c r="A12">
        <v>9</v>
      </c>
      <c r="B12" s="37">
        <v>2022</v>
      </c>
      <c r="C12" s="37" t="s">
        <v>307</v>
      </c>
      <c r="D12" s="38">
        <f>+SUMIFS(Ban_hang!L$3:L$107,Ban_hang!A$3:A$107,'Công nợ'!A12)</f>
        <v>17867642</v>
      </c>
      <c r="E12" s="21"/>
      <c r="F12" s="23"/>
    </row>
    <row r="13" spans="1:6" ht="15.75" x14ac:dyDescent="0.25">
      <c r="A13">
        <v>10</v>
      </c>
      <c r="B13" s="37">
        <v>2022</v>
      </c>
      <c r="C13" s="37" t="s">
        <v>307</v>
      </c>
      <c r="D13" s="38">
        <f>+SUMIFS(Ban_hang!L$3:L$107,Ban_hang!A$3:A$107,'Công nợ'!A13)</f>
        <v>11813296</v>
      </c>
      <c r="E13" s="21"/>
      <c r="F13" s="23"/>
    </row>
    <row r="14" spans="1:6" ht="15.75" x14ac:dyDescent="0.25">
      <c r="A14">
        <v>11</v>
      </c>
      <c r="B14" s="37">
        <v>2022</v>
      </c>
      <c r="C14" s="37" t="s">
        <v>307</v>
      </c>
      <c r="D14" s="38">
        <f>+SUMIFS(Ban_hang!L$3:L$107,Ban_hang!A$3:A$107,'Công nợ'!A14)</f>
        <v>17964189</v>
      </c>
      <c r="E14" s="39"/>
      <c r="F14" s="23"/>
    </row>
    <row r="15" spans="1:6" ht="15.75" x14ac:dyDescent="0.25">
      <c r="A15">
        <v>12</v>
      </c>
      <c r="B15" s="37">
        <v>2022</v>
      </c>
      <c r="C15" s="37" t="s">
        <v>307</v>
      </c>
      <c r="D15" s="38">
        <f>+SUMIFS(Ban_hang!L$3:L$107,Ban_hang!A$3:A$107,'Công nợ'!A15)</f>
        <v>19743406</v>
      </c>
      <c r="E15" s="21"/>
      <c r="F15" s="23"/>
    </row>
    <row r="16" spans="1:6" ht="15.75" x14ac:dyDescent="0.25">
      <c r="B16" s="118" t="s">
        <v>361</v>
      </c>
      <c r="C16" s="119"/>
      <c r="D16" s="38"/>
      <c r="E16" s="21">
        <v>468003.72222222202</v>
      </c>
      <c r="F16" s="23"/>
    </row>
    <row r="17" spans="1:11" ht="15.75" x14ac:dyDescent="0.25">
      <c r="B17" s="116" t="s">
        <v>490</v>
      </c>
      <c r="C17" s="117"/>
      <c r="D17" s="38"/>
      <c r="E17" s="123">
        <v>11034258.340000002</v>
      </c>
      <c r="F17" s="23"/>
      <c r="H17" s="58"/>
    </row>
    <row r="18" spans="1:11" ht="15.75" x14ac:dyDescent="0.25">
      <c r="A18">
        <v>1</v>
      </c>
      <c r="B18" s="106">
        <v>44927</v>
      </c>
      <c r="C18" s="57" t="s">
        <v>307</v>
      </c>
      <c r="D18" s="38">
        <v>5747314</v>
      </c>
      <c r="E18" s="21"/>
      <c r="F18" s="23"/>
      <c r="H18" s="58"/>
    </row>
    <row r="19" spans="1:11" ht="15.75" x14ac:dyDescent="0.25">
      <c r="A19">
        <v>2</v>
      </c>
      <c r="B19" s="106">
        <v>44958</v>
      </c>
      <c r="C19" s="57" t="s">
        <v>307</v>
      </c>
      <c r="D19" s="38">
        <v>12581458</v>
      </c>
      <c r="E19" s="21"/>
      <c r="F19" s="23"/>
      <c r="H19" s="58"/>
    </row>
    <row r="20" spans="1:11" ht="15.75" x14ac:dyDescent="0.25">
      <c r="A20">
        <v>3</v>
      </c>
      <c r="B20" s="106">
        <v>44986</v>
      </c>
      <c r="C20" s="57" t="s">
        <v>307</v>
      </c>
      <c r="D20" s="38">
        <v>18604445</v>
      </c>
      <c r="E20" s="21"/>
      <c r="F20" s="23"/>
      <c r="H20" s="58"/>
    </row>
    <row r="21" spans="1:11" ht="15.75" x14ac:dyDescent="0.25">
      <c r="A21">
        <v>4</v>
      </c>
      <c r="B21" s="106">
        <v>45017</v>
      </c>
      <c r="C21" s="57" t="s">
        <v>307</v>
      </c>
      <c r="D21" s="38">
        <v>20821348</v>
      </c>
      <c r="E21" s="21"/>
      <c r="F21" s="23"/>
      <c r="H21" s="58"/>
    </row>
    <row r="22" spans="1:11" ht="15.75" x14ac:dyDescent="0.25">
      <c r="A22">
        <v>5</v>
      </c>
      <c r="B22" s="106">
        <v>45047</v>
      </c>
      <c r="C22" s="57" t="s">
        <v>307</v>
      </c>
      <c r="D22" s="38">
        <v>15815033</v>
      </c>
      <c r="E22" s="21"/>
      <c r="F22" s="23"/>
      <c r="H22" s="58"/>
    </row>
    <row r="23" spans="1:11" s="130" customFormat="1" ht="15.75" x14ac:dyDescent="0.25">
      <c r="B23" s="134" t="s">
        <v>491</v>
      </c>
      <c r="C23" s="135"/>
      <c r="D23" s="38"/>
      <c r="E23" s="21">
        <v>4539112.6900000004</v>
      </c>
      <c r="F23" s="23"/>
      <c r="H23" s="58"/>
    </row>
    <row r="24" spans="1:11" ht="15.75" x14ac:dyDescent="0.25">
      <c r="B24" s="111" t="s">
        <v>301</v>
      </c>
      <c r="C24" s="112"/>
      <c r="D24" s="34">
        <f>SUM(D4:D22)</f>
        <v>249760820</v>
      </c>
      <c r="E24" s="26">
        <f>+SUM(E3:E23)</f>
        <v>16041374.752222225</v>
      </c>
      <c r="F24" s="27"/>
      <c r="K24" s="122"/>
    </row>
    <row r="25" spans="1:11" ht="15.75" x14ac:dyDescent="0.25">
      <c r="A25">
        <v>8</v>
      </c>
      <c r="B25" s="124">
        <v>44774</v>
      </c>
      <c r="C25" s="25" t="s">
        <v>302</v>
      </c>
      <c r="D25" s="33"/>
      <c r="E25" s="21">
        <v>3785794</v>
      </c>
      <c r="F25" s="23"/>
    </row>
    <row r="26" spans="1:11" ht="15.75" x14ac:dyDescent="0.25">
      <c r="A26">
        <v>12</v>
      </c>
      <c r="B26" s="133">
        <v>44896</v>
      </c>
      <c r="C26" s="25" t="s">
        <v>302</v>
      </c>
      <c r="D26" s="33"/>
      <c r="E26" s="22">
        <v>2133613</v>
      </c>
      <c r="F26" s="23"/>
    </row>
    <row r="27" spans="1:11" s="130" customFormat="1" ht="15.75" x14ac:dyDescent="0.25">
      <c r="A27" s="130">
        <v>2</v>
      </c>
      <c r="B27" s="133">
        <v>44958</v>
      </c>
      <c r="C27" s="25" t="s">
        <v>302</v>
      </c>
      <c r="D27" s="33"/>
      <c r="E27" s="22">
        <f>-SUM(Ban_hang!L175)</f>
        <v>165604</v>
      </c>
      <c r="F27" s="23"/>
    </row>
    <row r="28" spans="1:11" s="130" customFormat="1" ht="15.75" x14ac:dyDescent="0.25">
      <c r="A28" s="130">
        <v>4</v>
      </c>
      <c r="B28" s="133">
        <v>45017</v>
      </c>
      <c r="C28" s="25" t="s">
        <v>302</v>
      </c>
      <c r="D28" s="33"/>
      <c r="E28" s="22">
        <f>-SUM(Ban_hang!L176:L177)</f>
        <v>2430834</v>
      </c>
      <c r="F28" s="23"/>
    </row>
    <row r="29" spans="1:11" ht="15.75" x14ac:dyDescent="0.25">
      <c r="B29" s="104"/>
      <c r="C29" s="25"/>
      <c r="D29" s="33"/>
      <c r="E29" s="22"/>
      <c r="F29" s="23"/>
    </row>
    <row r="30" spans="1:11" ht="15.75" x14ac:dyDescent="0.25">
      <c r="B30" s="111" t="s">
        <v>303</v>
      </c>
      <c r="C30" s="112"/>
      <c r="D30" s="34"/>
      <c r="E30" s="28">
        <f>SUM(E25:E28)</f>
        <v>8515845</v>
      </c>
      <c r="F30" s="27"/>
    </row>
    <row r="31" spans="1:11" ht="15.75" x14ac:dyDescent="0.25">
      <c r="B31" s="19">
        <v>44613</v>
      </c>
      <c r="C31" s="20" t="s">
        <v>304</v>
      </c>
      <c r="D31" s="33"/>
      <c r="E31" s="21"/>
      <c r="F31" s="38">
        <v>9029121</v>
      </c>
    </row>
    <row r="32" spans="1:11" ht="15.75" x14ac:dyDescent="0.25">
      <c r="B32" s="19">
        <v>44621</v>
      </c>
      <c r="C32" s="20" t="s">
        <v>304</v>
      </c>
      <c r="D32" s="33"/>
      <c r="E32" s="21"/>
      <c r="F32" s="22">
        <v>12728730</v>
      </c>
    </row>
    <row r="33" spans="2:6" ht="15.75" x14ac:dyDescent="0.25">
      <c r="B33" s="24">
        <v>44925</v>
      </c>
      <c r="C33" s="20" t="s">
        <v>304</v>
      </c>
      <c r="D33" s="33"/>
      <c r="E33" s="21"/>
      <c r="F33" s="22">
        <v>85431233</v>
      </c>
    </row>
    <row r="34" spans="2:6" ht="15.75" x14ac:dyDescent="0.25">
      <c r="B34" s="24">
        <v>45062</v>
      </c>
      <c r="C34" s="20" t="s">
        <v>304</v>
      </c>
      <c r="D34" s="33"/>
      <c r="E34" s="21"/>
      <c r="F34" s="22">
        <v>38377704</v>
      </c>
    </row>
    <row r="35" spans="2:6" ht="15.75" x14ac:dyDescent="0.25">
      <c r="B35" s="111" t="s">
        <v>305</v>
      </c>
      <c r="C35" s="112"/>
      <c r="D35" s="35"/>
      <c r="E35" s="29"/>
      <c r="F35" s="29">
        <f>SUM(F31:F34)</f>
        <v>145566788</v>
      </c>
    </row>
    <row r="36" spans="2:6" ht="15.75" x14ac:dyDescent="0.25">
      <c r="B36" s="113" t="s">
        <v>306</v>
      </c>
      <c r="C36" s="114"/>
      <c r="D36" s="114"/>
      <c r="E36" s="115"/>
      <c r="F36" s="30">
        <f>D3+D24-E30-F35-E24</f>
        <v>79636812.247777775</v>
      </c>
    </row>
    <row r="37" spans="2:6" ht="15.75" x14ac:dyDescent="0.25">
      <c r="B37" s="105"/>
      <c r="C37" s="31"/>
      <c r="D37" s="36"/>
      <c r="E37" s="16"/>
      <c r="F37" s="16"/>
    </row>
    <row r="38" spans="2:6" ht="15.75" x14ac:dyDescent="0.25">
      <c r="B38" s="105"/>
      <c r="C38" s="31"/>
      <c r="D38" s="36"/>
      <c r="E38" s="109"/>
      <c r="F38" s="109"/>
    </row>
    <row r="39" spans="2:6" x14ac:dyDescent="0.25">
      <c r="B39" t="s">
        <v>486</v>
      </c>
      <c r="C39" s="55">
        <v>157632262</v>
      </c>
    </row>
    <row r="40" spans="2:6" x14ac:dyDescent="0.25">
      <c r="B40" t="s">
        <v>308</v>
      </c>
      <c r="C40" s="55">
        <f>+C39*0.07</f>
        <v>11034258.340000002</v>
      </c>
    </row>
    <row r="41" spans="2:6" ht="15.75" x14ac:dyDescent="0.25">
      <c r="B41" t="s">
        <v>492</v>
      </c>
      <c r="C41" s="136">
        <v>64844467</v>
      </c>
    </row>
    <row r="42" spans="2:6" x14ac:dyDescent="0.25">
      <c r="B42" s="130" t="s">
        <v>308</v>
      </c>
      <c r="C42" s="55">
        <f>+C41*0.07</f>
        <v>4539112.6900000004</v>
      </c>
    </row>
    <row r="45" spans="2:6" x14ac:dyDescent="0.25">
      <c r="B45" s="130"/>
    </row>
    <row r="46" spans="2:6" x14ac:dyDescent="0.25">
      <c r="B46" s="130"/>
    </row>
  </sheetData>
  <mergeCells count="9">
    <mergeCell ref="E38:F38"/>
    <mergeCell ref="B1:F1"/>
    <mergeCell ref="B24:C24"/>
    <mergeCell ref="B30:C30"/>
    <mergeCell ref="B35:C35"/>
    <mergeCell ref="B36:E36"/>
    <mergeCell ref="B17:C17"/>
    <mergeCell ref="B16:C16"/>
    <mergeCell ref="B23:C23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V177"/>
  <sheetViews>
    <sheetView tabSelected="1" zoomScaleNormal="100" workbookViewId="0">
      <selection activeCell="F11" sqref="F11"/>
    </sheetView>
  </sheetViews>
  <sheetFormatPr defaultColWidth="9.140625" defaultRowHeight="15" x14ac:dyDescent="0.25"/>
  <cols>
    <col min="1" max="1" width="3.5703125" customWidth="1"/>
    <col min="2" max="2" width="14.28515625" style="100" customWidth="1"/>
    <col min="3" max="3" width="13.5703125" style="2" customWidth="1"/>
    <col min="4" max="5" width="15" customWidth="1"/>
    <col min="6" max="6" width="18.5703125" customWidth="1"/>
    <col min="7" max="7" width="29" customWidth="1"/>
    <col min="8" max="8" width="35" customWidth="1"/>
    <col min="9" max="11" width="17.140625" style="4" customWidth="1"/>
    <col min="12" max="12" width="17.5703125" style="4" customWidth="1"/>
    <col min="13" max="13" width="16.42578125" customWidth="1"/>
    <col min="14" max="14" width="15.42578125" customWidth="1"/>
  </cols>
  <sheetData>
    <row r="1" spans="1:22" ht="26.25" customHeight="1" x14ac:dyDescent="0.3">
      <c r="I1" s="87">
        <f>+SUBTOTAL(9,I3:I177)</f>
        <v>222476728.5925926</v>
      </c>
      <c r="J1" s="87">
        <f>+SUBTOTAL(9,J3:J177)</f>
        <v>372297</v>
      </c>
      <c r="K1" s="87">
        <f>+SUBTOTAL(9,K3:K177)</f>
        <v>19140543.40740741</v>
      </c>
      <c r="L1" s="87">
        <f>+SUBTOTAL(9,L3:L177)</f>
        <v>241244975</v>
      </c>
      <c r="M1" s="66"/>
      <c r="N1" s="66" t="e">
        <f>+SUBTOTAL(9,N3:N107)</f>
        <v>#N/A</v>
      </c>
      <c r="O1" s="65"/>
      <c r="P1" s="64"/>
      <c r="Q1" s="64"/>
      <c r="R1" s="64"/>
      <c r="S1" s="64"/>
      <c r="T1" s="64"/>
      <c r="U1" s="64"/>
      <c r="V1" s="64"/>
    </row>
    <row r="2" spans="1:22" ht="33.75" customHeight="1" x14ac:dyDescent="0.25">
      <c r="B2" s="76" t="s">
        <v>139</v>
      </c>
      <c r="C2" s="88" t="s">
        <v>311</v>
      </c>
      <c r="D2" s="89" t="s">
        <v>0</v>
      </c>
      <c r="E2" s="89" t="s">
        <v>234</v>
      </c>
      <c r="F2" s="89" t="s">
        <v>32</v>
      </c>
      <c r="G2" s="89" t="s">
        <v>179</v>
      </c>
      <c r="H2" s="89" t="s">
        <v>204</v>
      </c>
      <c r="I2" s="90" t="s">
        <v>88</v>
      </c>
      <c r="J2" s="90" t="s">
        <v>33</v>
      </c>
      <c r="K2" s="90" t="s">
        <v>97</v>
      </c>
      <c r="L2" s="90" t="s">
        <v>187</v>
      </c>
    </row>
    <row r="3" spans="1:22" x14ac:dyDescent="0.25">
      <c r="A3">
        <f>+MONTH(B3)</f>
        <v>1</v>
      </c>
      <c r="B3" s="3">
        <v>44568</v>
      </c>
      <c r="C3" s="83">
        <v>44568</v>
      </c>
      <c r="D3" s="84" t="s">
        <v>96</v>
      </c>
      <c r="E3" s="84" t="s">
        <v>29</v>
      </c>
      <c r="F3" s="85" t="s">
        <v>34</v>
      </c>
      <c r="G3" s="84" t="s">
        <v>273</v>
      </c>
      <c r="H3" s="84" t="s">
        <v>173</v>
      </c>
      <c r="I3" s="86">
        <v>2788730</v>
      </c>
      <c r="J3" s="86">
        <v>0</v>
      </c>
      <c r="K3" s="86">
        <v>278873</v>
      </c>
      <c r="L3" s="86">
        <v>3067603</v>
      </c>
      <c r="M3">
        <f>+D3*1</f>
        <v>6884</v>
      </c>
      <c r="N3">
        <f>+VLOOKUP(M3,Sheet1!A$1:B$96,2,0)</f>
        <v>3067603</v>
      </c>
      <c r="O3" s="4">
        <f>+N3-L3</f>
        <v>0</v>
      </c>
    </row>
    <row r="4" spans="1:22" x14ac:dyDescent="0.25">
      <c r="A4">
        <f t="shared" ref="A4:A58" si="0">+MONTH(B4)</f>
        <v>1</v>
      </c>
      <c r="B4" s="3">
        <v>44590</v>
      </c>
      <c r="C4" s="3">
        <v>44590</v>
      </c>
      <c r="D4" s="7" t="s">
        <v>91</v>
      </c>
      <c r="E4" s="7" t="s">
        <v>29</v>
      </c>
      <c r="F4" s="7" t="s">
        <v>34</v>
      </c>
      <c r="G4" s="7" t="s">
        <v>56</v>
      </c>
      <c r="H4" s="7" t="s">
        <v>218</v>
      </c>
      <c r="I4" s="5">
        <v>1301315</v>
      </c>
      <c r="J4" s="5">
        <v>0</v>
      </c>
      <c r="K4" s="5">
        <v>130132</v>
      </c>
      <c r="L4" s="5">
        <v>1431447</v>
      </c>
      <c r="M4">
        <f t="shared" ref="M4:M69" si="1">+D4*1</f>
        <v>10451</v>
      </c>
      <c r="N4">
        <f>+VLOOKUP(M4,Sheet1!A$1:B$96,2,0)</f>
        <v>1431447</v>
      </c>
      <c r="O4" s="4">
        <f t="shared" ref="O4:O69" si="2">+N4-L4</f>
        <v>0</v>
      </c>
    </row>
    <row r="5" spans="1:22" x14ac:dyDescent="0.25">
      <c r="A5">
        <f t="shared" si="0"/>
        <v>2</v>
      </c>
      <c r="B5" s="3">
        <v>44609</v>
      </c>
      <c r="C5" s="3">
        <v>44609</v>
      </c>
      <c r="D5" s="7" t="s">
        <v>150</v>
      </c>
      <c r="E5" s="7" t="s">
        <v>29</v>
      </c>
      <c r="F5" s="7" t="s">
        <v>34</v>
      </c>
      <c r="G5" s="7" t="s">
        <v>17</v>
      </c>
      <c r="H5" s="7" t="s">
        <v>173</v>
      </c>
      <c r="I5" s="5">
        <v>2431884</v>
      </c>
      <c r="J5" s="5">
        <v>0</v>
      </c>
      <c r="K5" s="5">
        <v>194551</v>
      </c>
      <c r="L5" s="5">
        <v>2626435</v>
      </c>
      <c r="M5">
        <f t="shared" si="1"/>
        <v>12851</v>
      </c>
      <c r="N5">
        <f>+VLOOKUP(M5,Sheet1!A$1:B$96,2,0)</f>
        <v>2626435</v>
      </c>
      <c r="O5" s="4">
        <f t="shared" si="2"/>
        <v>0</v>
      </c>
    </row>
    <row r="6" spans="1:22" x14ac:dyDescent="0.25">
      <c r="A6">
        <f t="shared" si="0"/>
        <v>2</v>
      </c>
      <c r="B6" s="3">
        <v>44611</v>
      </c>
      <c r="C6" s="3">
        <v>44611</v>
      </c>
      <c r="D6" s="7" t="s">
        <v>156</v>
      </c>
      <c r="E6" s="7" t="s">
        <v>29</v>
      </c>
      <c r="F6" s="7" t="s">
        <v>34</v>
      </c>
      <c r="G6" s="7" t="s">
        <v>8</v>
      </c>
      <c r="H6" s="7" t="s">
        <v>218</v>
      </c>
      <c r="I6" s="5">
        <v>2445555</v>
      </c>
      <c r="J6" s="5">
        <v>0</v>
      </c>
      <c r="K6" s="5">
        <v>195644</v>
      </c>
      <c r="L6" s="5">
        <v>2641199</v>
      </c>
      <c r="M6">
        <f t="shared" si="1"/>
        <v>13108</v>
      </c>
      <c r="N6">
        <f>+VLOOKUP(M6,Sheet1!A$1:B$96,2,0)</f>
        <v>2641199</v>
      </c>
      <c r="O6" s="4">
        <f t="shared" si="2"/>
        <v>0</v>
      </c>
    </row>
    <row r="7" spans="1:22" x14ac:dyDescent="0.25">
      <c r="A7">
        <f t="shared" si="0"/>
        <v>2</v>
      </c>
      <c r="B7" s="3">
        <v>44611</v>
      </c>
      <c r="C7" s="3">
        <v>44611</v>
      </c>
      <c r="D7" s="7" t="s">
        <v>79</v>
      </c>
      <c r="E7" s="7" t="s">
        <v>29</v>
      </c>
      <c r="F7" s="7" t="s">
        <v>34</v>
      </c>
      <c r="G7" s="7" t="s">
        <v>200</v>
      </c>
      <c r="H7" s="7" t="s">
        <v>231</v>
      </c>
      <c r="I7" s="5">
        <v>2025347</v>
      </c>
      <c r="J7" s="5">
        <v>0</v>
      </c>
      <c r="K7" s="5">
        <v>162028</v>
      </c>
      <c r="L7" s="5">
        <v>2187375</v>
      </c>
      <c r="M7">
        <f t="shared" si="1"/>
        <v>13088</v>
      </c>
      <c r="N7">
        <f>+VLOOKUP(M7,Sheet1!A$1:B$96,2,0)</f>
        <v>2187375</v>
      </c>
      <c r="O7" s="4">
        <f t="shared" si="2"/>
        <v>0</v>
      </c>
    </row>
    <row r="8" spans="1:22" x14ac:dyDescent="0.25">
      <c r="A8">
        <f t="shared" si="0"/>
        <v>2</v>
      </c>
      <c r="B8" s="3">
        <v>44613</v>
      </c>
      <c r="C8" s="3">
        <v>44613</v>
      </c>
      <c r="D8" s="7" t="s">
        <v>207</v>
      </c>
      <c r="E8" s="7" t="s">
        <v>29</v>
      </c>
      <c r="F8" s="7" t="s">
        <v>34</v>
      </c>
      <c r="G8" s="7" t="s">
        <v>232</v>
      </c>
      <c r="H8" s="7" t="s">
        <v>12</v>
      </c>
      <c r="I8" s="5">
        <v>3036555</v>
      </c>
      <c r="J8" s="5">
        <v>0</v>
      </c>
      <c r="K8" s="5">
        <v>242924</v>
      </c>
      <c r="L8" s="5">
        <v>3279479</v>
      </c>
      <c r="M8">
        <f t="shared" si="1"/>
        <v>13259</v>
      </c>
      <c r="N8">
        <f>+VLOOKUP(M8,Sheet1!A$1:B$96,2,0)</f>
        <v>3279479</v>
      </c>
      <c r="O8" s="4">
        <f t="shared" si="2"/>
        <v>0</v>
      </c>
    </row>
    <row r="9" spans="1:22" x14ac:dyDescent="0.25">
      <c r="A9">
        <f t="shared" si="0"/>
        <v>2</v>
      </c>
      <c r="B9" s="3">
        <v>44620</v>
      </c>
      <c r="C9" s="3">
        <v>44620</v>
      </c>
      <c r="D9" s="7" t="s">
        <v>271</v>
      </c>
      <c r="E9" s="7" t="s">
        <v>29</v>
      </c>
      <c r="F9" s="7" t="s">
        <v>34</v>
      </c>
      <c r="G9" s="7" t="s">
        <v>252</v>
      </c>
      <c r="H9" s="7" t="s">
        <v>49</v>
      </c>
      <c r="I9" s="5">
        <v>4278405</v>
      </c>
      <c r="J9" s="5">
        <v>0</v>
      </c>
      <c r="K9" s="5">
        <v>342272</v>
      </c>
      <c r="L9" s="5">
        <v>4620677</v>
      </c>
      <c r="M9">
        <f t="shared" si="1"/>
        <v>14357</v>
      </c>
      <c r="N9">
        <f>+VLOOKUP(M9,Sheet1!A$1:B$96,2,0)</f>
        <v>4620677</v>
      </c>
      <c r="O9" s="4">
        <f t="shared" si="2"/>
        <v>0</v>
      </c>
    </row>
    <row r="10" spans="1:22" x14ac:dyDescent="0.25">
      <c r="A10">
        <f t="shared" si="0"/>
        <v>3</v>
      </c>
      <c r="B10" s="3">
        <v>44621</v>
      </c>
      <c r="C10" s="3">
        <v>44621</v>
      </c>
      <c r="D10" s="7" t="s">
        <v>205</v>
      </c>
      <c r="E10" s="7" t="s">
        <v>29</v>
      </c>
      <c r="F10" s="7" t="s">
        <v>34</v>
      </c>
      <c r="G10" s="7" t="s">
        <v>238</v>
      </c>
      <c r="H10" s="7" t="s">
        <v>173</v>
      </c>
      <c r="I10" s="5">
        <v>3490120</v>
      </c>
      <c r="J10" s="5">
        <v>0</v>
      </c>
      <c r="K10" s="5">
        <v>279210</v>
      </c>
      <c r="L10" s="5">
        <v>3769330</v>
      </c>
      <c r="M10">
        <f t="shared" si="1"/>
        <v>14932</v>
      </c>
      <c r="N10" t="e">
        <f>+VLOOKUP(M10,Sheet1!A$1:B$96,2,0)</f>
        <v>#N/A</v>
      </c>
      <c r="O10" s="4" t="e">
        <f t="shared" si="2"/>
        <v>#N/A</v>
      </c>
      <c r="P10" t="s">
        <v>356</v>
      </c>
    </row>
    <row r="11" spans="1:22" x14ac:dyDescent="0.25">
      <c r="A11">
        <f t="shared" si="0"/>
        <v>3</v>
      </c>
      <c r="B11" s="3">
        <v>44627</v>
      </c>
      <c r="C11" s="3">
        <v>44627</v>
      </c>
      <c r="D11" s="7" t="s">
        <v>61</v>
      </c>
      <c r="E11" s="7" t="s">
        <v>50</v>
      </c>
      <c r="F11" s="7" t="s">
        <v>34</v>
      </c>
      <c r="G11" s="7" t="s">
        <v>22</v>
      </c>
      <c r="H11" s="7" t="s">
        <v>218</v>
      </c>
      <c r="I11" s="5">
        <v>2167470</v>
      </c>
      <c r="J11" s="5">
        <v>0</v>
      </c>
      <c r="K11" s="5">
        <v>173398</v>
      </c>
      <c r="L11" s="5">
        <v>2340868</v>
      </c>
      <c r="M11">
        <f t="shared" si="1"/>
        <v>466</v>
      </c>
      <c r="N11" t="e">
        <f>+VLOOKUP(M11,Sheet1!A$1:B$96,2,0)</f>
        <v>#N/A</v>
      </c>
      <c r="O11" s="4" t="e">
        <f t="shared" si="2"/>
        <v>#N/A</v>
      </c>
      <c r="P11" t="s">
        <v>356</v>
      </c>
    </row>
    <row r="12" spans="1:22" x14ac:dyDescent="0.25">
      <c r="A12">
        <f t="shared" si="0"/>
        <v>3</v>
      </c>
      <c r="B12" s="3">
        <v>44628</v>
      </c>
      <c r="C12" s="3">
        <v>44628</v>
      </c>
      <c r="D12" s="7" t="s">
        <v>276</v>
      </c>
      <c r="E12" s="7" t="s">
        <v>50</v>
      </c>
      <c r="F12" s="7" t="s">
        <v>34</v>
      </c>
      <c r="G12" s="7" t="s">
        <v>107</v>
      </c>
      <c r="H12" s="7" t="s">
        <v>231</v>
      </c>
      <c r="I12" s="5">
        <v>2485595</v>
      </c>
      <c r="J12" s="5">
        <v>0</v>
      </c>
      <c r="K12" s="5">
        <v>198848</v>
      </c>
      <c r="L12" s="5">
        <v>2684443</v>
      </c>
      <c r="M12">
        <f t="shared" si="1"/>
        <v>670</v>
      </c>
      <c r="N12">
        <f>+VLOOKUP(M12,Sheet1!A$1:B$96,2,0)</f>
        <v>2684443</v>
      </c>
      <c r="O12" s="4">
        <f t="shared" si="2"/>
        <v>0</v>
      </c>
    </row>
    <row r="13" spans="1:22" x14ac:dyDescent="0.25">
      <c r="A13">
        <f t="shared" si="0"/>
        <v>3</v>
      </c>
      <c r="B13" s="3">
        <v>44639</v>
      </c>
      <c r="C13" s="3">
        <v>44639</v>
      </c>
      <c r="D13" s="7" t="s">
        <v>83</v>
      </c>
      <c r="E13" s="7" t="s">
        <v>50</v>
      </c>
      <c r="F13" s="7" t="s">
        <v>34</v>
      </c>
      <c r="G13" s="7" t="s">
        <v>274</v>
      </c>
      <c r="H13" s="7" t="s">
        <v>146</v>
      </c>
      <c r="I13" s="5">
        <v>1612400</v>
      </c>
      <c r="J13" s="5">
        <v>0</v>
      </c>
      <c r="K13" s="5">
        <v>128992</v>
      </c>
      <c r="L13" s="5">
        <v>1741392</v>
      </c>
      <c r="M13">
        <f t="shared" si="1"/>
        <v>3032</v>
      </c>
      <c r="N13" t="e">
        <f>+VLOOKUP(M13,Sheet1!A$1:B$96,2,0)</f>
        <v>#N/A</v>
      </c>
      <c r="O13" s="4" t="e">
        <f t="shared" si="2"/>
        <v>#N/A</v>
      </c>
      <c r="P13" t="s">
        <v>356</v>
      </c>
    </row>
    <row r="14" spans="1:22" x14ac:dyDescent="0.25">
      <c r="A14">
        <f t="shared" si="0"/>
        <v>3</v>
      </c>
      <c r="B14" s="3">
        <v>44643</v>
      </c>
      <c r="C14" s="3">
        <v>44643</v>
      </c>
      <c r="D14" s="7" t="s">
        <v>242</v>
      </c>
      <c r="E14" s="7" t="s">
        <v>50</v>
      </c>
      <c r="F14" s="7" t="s">
        <v>34</v>
      </c>
      <c r="G14" s="7" t="s">
        <v>84</v>
      </c>
      <c r="H14" s="7" t="s">
        <v>82</v>
      </c>
      <c r="I14" s="5">
        <v>3756890</v>
      </c>
      <c r="J14" s="5">
        <v>0</v>
      </c>
      <c r="K14" s="5">
        <v>300551</v>
      </c>
      <c r="L14" s="5">
        <v>4057441</v>
      </c>
      <c r="M14">
        <f t="shared" si="1"/>
        <v>3424</v>
      </c>
      <c r="N14" t="e">
        <f>+VLOOKUP(M14,Sheet1!A$1:B$96,2,0)</f>
        <v>#N/A</v>
      </c>
      <c r="O14" s="4" t="e">
        <f t="shared" si="2"/>
        <v>#N/A</v>
      </c>
      <c r="P14" t="s">
        <v>356</v>
      </c>
    </row>
    <row r="15" spans="1:22" x14ac:dyDescent="0.25">
      <c r="A15">
        <f t="shared" si="0"/>
        <v>4</v>
      </c>
      <c r="B15" s="3">
        <v>44655</v>
      </c>
      <c r="C15" s="3">
        <v>44655</v>
      </c>
      <c r="D15" s="7" t="s">
        <v>213</v>
      </c>
      <c r="E15" s="7" t="s">
        <v>50</v>
      </c>
      <c r="F15" s="7" t="s">
        <v>34</v>
      </c>
      <c r="G15" s="7" t="s">
        <v>248</v>
      </c>
      <c r="H15" s="7" t="s">
        <v>98</v>
      </c>
      <c r="I15" s="5">
        <v>1801670</v>
      </c>
      <c r="J15" s="5">
        <v>0</v>
      </c>
      <c r="K15" s="5">
        <v>144134</v>
      </c>
      <c r="L15" s="5">
        <v>1945804</v>
      </c>
      <c r="M15">
        <f t="shared" si="1"/>
        <v>5295</v>
      </c>
      <c r="N15">
        <f>+VLOOKUP(M15,Sheet1!A$1:B$96,2,0)</f>
        <v>1945804</v>
      </c>
      <c r="O15" s="4">
        <f t="shared" si="2"/>
        <v>0</v>
      </c>
    </row>
    <row r="16" spans="1:22" x14ac:dyDescent="0.25">
      <c r="A16">
        <f t="shared" si="0"/>
        <v>4</v>
      </c>
      <c r="B16" s="3">
        <v>44656</v>
      </c>
      <c r="C16" s="3">
        <v>44656</v>
      </c>
      <c r="D16" s="7" t="s">
        <v>86</v>
      </c>
      <c r="E16" s="7" t="s">
        <v>50</v>
      </c>
      <c r="F16" s="7" t="s">
        <v>34</v>
      </c>
      <c r="G16" s="7" t="s">
        <v>168</v>
      </c>
      <c r="H16" s="7" t="s">
        <v>42</v>
      </c>
      <c r="I16" s="5">
        <v>2400324</v>
      </c>
      <c r="J16" s="5">
        <v>0</v>
      </c>
      <c r="K16" s="5">
        <v>192026</v>
      </c>
      <c r="L16" s="5">
        <v>2592350</v>
      </c>
      <c r="M16">
        <f t="shared" si="1"/>
        <v>5427</v>
      </c>
      <c r="N16" t="e">
        <f>+VLOOKUP(M16,Sheet1!A$1:B$96,2,0)</f>
        <v>#N/A</v>
      </c>
      <c r="O16" s="4" t="e">
        <f t="shared" si="2"/>
        <v>#N/A</v>
      </c>
      <c r="P16" t="s">
        <v>356</v>
      </c>
    </row>
    <row r="17" spans="1:16" x14ac:dyDescent="0.25">
      <c r="A17">
        <f t="shared" si="0"/>
        <v>4</v>
      </c>
      <c r="B17" s="3">
        <v>44663</v>
      </c>
      <c r="C17" s="3">
        <v>44663</v>
      </c>
      <c r="D17" s="7" t="s">
        <v>253</v>
      </c>
      <c r="E17" s="7" t="s">
        <v>50</v>
      </c>
      <c r="F17" s="7" t="s">
        <v>34</v>
      </c>
      <c r="G17" s="7" t="s">
        <v>203</v>
      </c>
      <c r="H17" s="7" t="s">
        <v>225</v>
      </c>
      <c r="I17" s="5">
        <v>2701460</v>
      </c>
      <c r="J17" s="5">
        <v>0</v>
      </c>
      <c r="K17" s="5">
        <v>216117</v>
      </c>
      <c r="L17" s="5">
        <v>2917577</v>
      </c>
      <c r="M17">
        <f t="shared" si="1"/>
        <v>6732</v>
      </c>
      <c r="N17" t="e">
        <f>+VLOOKUP(M17,Sheet1!A$1:B$96,2,0)</f>
        <v>#N/A</v>
      </c>
      <c r="O17" s="4" t="e">
        <f t="shared" si="2"/>
        <v>#N/A</v>
      </c>
      <c r="P17" t="s">
        <v>356</v>
      </c>
    </row>
    <row r="18" spans="1:16" x14ac:dyDescent="0.25">
      <c r="A18">
        <f t="shared" si="0"/>
        <v>4</v>
      </c>
      <c r="B18" s="3">
        <v>44671</v>
      </c>
      <c r="C18" s="3">
        <v>44671</v>
      </c>
      <c r="D18" s="7" t="s">
        <v>41</v>
      </c>
      <c r="E18" s="7" t="s">
        <v>50</v>
      </c>
      <c r="F18" s="7" t="s">
        <v>34</v>
      </c>
      <c r="G18" s="7" t="s">
        <v>13</v>
      </c>
      <c r="H18" s="7" t="s">
        <v>191</v>
      </c>
      <c r="I18" s="5">
        <v>1000059</v>
      </c>
      <c r="J18" s="5">
        <v>0</v>
      </c>
      <c r="K18" s="5">
        <v>80005</v>
      </c>
      <c r="L18" s="5">
        <v>1080064</v>
      </c>
      <c r="M18">
        <f t="shared" si="1"/>
        <v>8789</v>
      </c>
      <c r="N18">
        <f>+VLOOKUP(M18,Sheet1!A$1:B$96,2,0)</f>
        <v>1080064</v>
      </c>
      <c r="O18" s="4">
        <f t="shared" si="2"/>
        <v>0</v>
      </c>
    </row>
    <row r="19" spans="1:16" x14ac:dyDescent="0.25">
      <c r="A19">
        <f t="shared" si="0"/>
        <v>4</v>
      </c>
      <c r="B19" s="3">
        <v>44672</v>
      </c>
      <c r="C19" s="3">
        <v>44672</v>
      </c>
      <c r="D19" s="7" t="s">
        <v>90</v>
      </c>
      <c r="E19" s="7" t="s">
        <v>50</v>
      </c>
      <c r="F19" s="7" t="s">
        <v>34</v>
      </c>
      <c r="G19" s="7" t="s">
        <v>235</v>
      </c>
      <c r="H19" s="7" t="s">
        <v>119</v>
      </c>
      <c r="I19" s="5">
        <v>1549515</v>
      </c>
      <c r="J19" s="5">
        <v>0</v>
      </c>
      <c r="K19" s="5">
        <v>123961</v>
      </c>
      <c r="L19" s="5">
        <v>1673476</v>
      </c>
      <c r="M19">
        <f t="shared" si="1"/>
        <v>9181</v>
      </c>
      <c r="N19">
        <f>+VLOOKUP(M19,Sheet1!A$1:B$96,2,0)</f>
        <v>1673476</v>
      </c>
      <c r="O19" s="4">
        <f t="shared" si="2"/>
        <v>0</v>
      </c>
    </row>
    <row r="20" spans="1:16" x14ac:dyDescent="0.25">
      <c r="A20">
        <f t="shared" si="0"/>
        <v>4</v>
      </c>
      <c r="B20" s="3">
        <v>44673</v>
      </c>
      <c r="C20" s="3">
        <v>44673</v>
      </c>
      <c r="D20" s="7" t="s">
        <v>19</v>
      </c>
      <c r="E20" s="7" t="s">
        <v>50</v>
      </c>
      <c r="F20" s="7" t="s">
        <v>34</v>
      </c>
      <c r="G20" s="7" t="s">
        <v>130</v>
      </c>
      <c r="H20" s="7" t="s">
        <v>225</v>
      </c>
      <c r="I20" s="5">
        <v>1481830</v>
      </c>
      <c r="J20" s="5">
        <v>0</v>
      </c>
      <c r="K20" s="5">
        <v>118546</v>
      </c>
      <c r="L20" s="5">
        <v>1600376</v>
      </c>
      <c r="M20">
        <f t="shared" si="1"/>
        <v>9265</v>
      </c>
      <c r="N20">
        <f>+VLOOKUP(M20,Sheet1!A$1:B$96,2,0)</f>
        <v>1600376</v>
      </c>
      <c r="O20" s="4">
        <f t="shared" si="2"/>
        <v>0</v>
      </c>
    </row>
    <row r="21" spans="1:16" x14ac:dyDescent="0.25">
      <c r="A21">
        <f t="shared" si="0"/>
        <v>5</v>
      </c>
      <c r="B21" s="3">
        <v>44692</v>
      </c>
      <c r="C21" s="3">
        <v>44692</v>
      </c>
      <c r="D21" s="7" t="s">
        <v>161</v>
      </c>
      <c r="E21" s="7" t="s">
        <v>50</v>
      </c>
      <c r="F21" s="7" t="s">
        <v>34</v>
      </c>
      <c r="G21" s="7" t="s">
        <v>92</v>
      </c>
      <c r="H21" s="7" t="s">
        <v>119</v>
      </c>
      <c r="I21" s="5">
        <v>1255619</v>
      </c>
      <c r="J21" s="5">
        <v>0</v>
      </c>
      <c r="K21" s="5">
        <v>100450</v>
      </c>
      <c r="L21" s="5">
        <v>1356069</v>
      </c>
      <c r="M21">
        <f t="shared" si="1"/>
        <v>12401</v>
      </c>
      <c r="N21">
        <f>+VLOOKUP(M21,Sheet1!A$1:B$96,2,0)</f>
        <v>1356069</v>
      </c>
      <c r="O21" s="4">
        <f t="shared" si="2"/>
        <v>0</v>
      </c>
    </row>
    <row r="22" spans="1:16" x14ac:dyDescent="0.25">
      <c r="A22">
        <f t="shared" si="0"/>
        <v>5</v>
      </c>
      <c r="B22" s="3">
        <v>44692</v>
      </c>
      <c r="C22" s="3">
        <v>44692</v>
      </c>
      <c r="D22" s="7" t="s">
        <v>215</v>
      </c>
      <c r="E22" s="7" t="s">
        <v>50</v>
      </c>
      <c r="F22" s="7" t="s">
        <v>34</v>
      </c>
      <c r="G22" s="7" t="s">
        <v>54</v>
      </c>
      <c r="H22" s="7" t="s">
        <v>225</v>
      </c>
      <c r="I22" s="5">
        <v>1836580</v>
      </c>
      <c r="J22" s="5">
        <v>0</v>
      </c>
      <c r="K22" s="5">
        <v>146926</v>
      </c>
      <c r="L22" s="5">
        <v>1983506</v>
      </c>
      <c r="M22">
        <f t="shared" si="1"/>
        <v>12393</v>
      </c>
      <c r="N22">
        <f>+VLOOKUP(M22,Sheet1!A$1:B$96,2,0)</f>
        <v>1983506</v>
      </c>
      <c r="O22" s="4">
        <f t="shared" si="2"/>
        <v>0</v>
      </c>
    </row>
    <row r="23" spans="1:16" x14ac:dyDescent="0.25">
      <c r="A23">
        <f t="shared" si="0"/>
        <v>5</v>
      </c>
      <c r="B23" s="3">
        <v>44698</v>
      </c>
      <c r="C23" s="3">
        <v>44698</v>
      </c>
      <c r="D23" s="7" t="s">
        <v>48</v>
      </c>
      <c r="E23" s="7" t="s">
        <v>50</v>
      </c>
      <c r="F23" s="7" t="s">
        <v>34</v>
      </c>
      <c r="G23" s="7" t="s">
        <v>125</v>
      </c>
      <c r="H23" s="7" t="s">
        <v>214</v>
      </c>
      <c r="I23" s="5">
        <v>1581418</v>
      </c>
      <c r="J23" s="5">
        <v>0</v>
      </c>
      <c r="K23" s="5">
        <v>126513</v>
      </c>
      <c r="L23" s="5">
        <v>1707931</v>
      </c>
      <c r="M23">
        <f t="shared" si="1"/>
        <v>13271</v>
      </c>
      <c r="N23">
        <f>+VLOOKUP(M23,Sheet1!A$1:B$96,2,0)</f>
        <v>1707931</v>
      </c>
      <c r="O23" s="4">
        <f t="shared" si="2"/>
        <v>0</v>
      </c>
    </row>
    <row r="24" spans="1:16" x14ac:dyDescent="0.25">
      <c r="A24">
        <f t="shared" si="0"/>
        <v>5</v>
      </c>
      <c r="B24" s="3">
        <v>44704</v>
      </c>
      <c r="C24" s="3">
        <v>44704</v>
      </c>
      <c r="D24" s="7" t="s">
        <v>216</v>
      </c>
      <c r="E24" s="7" t="s">
        <v>50</v>
      </c>
      <c r="F24" s="7" t="s">
        <v>34</v>
      </c>
      <c r="G24" s="7" t="s">
        <v>170</v>
      </c>
      <c r="H24" s="7" t="s">
        <v>230</v>
      </c>
      <c r="I24" s="5">
        <v>1805230</v>
      </c>
      <c r="J24" s="5">
        <v>0</v>
      </c>
      <c r="K24" s="5">
        <v>144418</v>
      </c>
      <c r="L24" s="5">
        <v>1949648</v>
      </c>
      <c r="M24">
        <f t="shared" si="1"/>
        <v>13745</v>
      </c>
      <c r="N24">
        <f>+VLOOKUP(M24,Sheet1!A$1:B$96,2,0)</f>
        <v>1949648</v>
      </c>
      <c r="O24" s="4">
        <f t="shared" si="2"/>
        <v>0</v>
      </c>
    </row>
    <row r="25" spans="1:16" x14ac:dyDescent="0.25">
      <c r="A25">
        <f t="shared" si="0"/>
        <v>6</v>
      </c>
      <c r="B25" s="3">
        <v>44715</v>
      </c>
      <c r="C25" s="3">
        <v>44715</v>
      </c>
      <c r="D25" s="7" t="s">
        <v>262</v>
      </c>
      <c r="E25" s="7" t="s">
        <v>50</v>
      </c>
      <c r="F25" s="7" t="s">
        <v>34</v>
      </c>
      <c r="G25" s="7" t="s">
        <v>188</v>
      </c>
      <c r="H25" s="7" t="s">
        <v>42</v>
      </c>
      <c r="I25" s="5">
        <v>1302484</v>
      </c>
      <c r="J25" s="5">
        <v>0</v>
      </c>
      <c r="K25" s="5">
        <v>104199</v>
      </c>
      <c r="L25" s="5">
        <v>1406683</v>
      </c>
      <c r="M25">
        <f t="shared" si="1"/>
        <v>16164</v>
      </c>
      <c r="N25">
        <f>+VLOOKUP(M25,Sheet1!A$1:B$96,2,0)</f>
        <v>1406683</v>
      </c>
      <c r="O25" s="4">
        <f t="shared" si="2"/>
        <v>0</v>
      </c>
    </row>
    <row r="26" spans="1:16" x14ac:dyDescent="0.25">
      <c r="A26">
        <f t="shared" si="0"/>
        <v>6</v>
      </c>
      <c r="B26" s="3">
        <v>44716</v>
      </c>
      <c r="C26" s="3">
        <v>44716</v>
      </c>
      <c r="D26" s="7" t="s">
        <v>236</v>
      </c>
      <c r="E26" s="7" t="s">
        <v>50</v>
      </c>
      <c r="F26" s="7" t="s">
        <v>34</v>
      </c>
      <c r="G26" s="7" t="s">
        <v>257</v>
      </c>
      <c r="H26" s="7" t="s">
        <v>21</v>
      </c>
      <c r="I26" s="5">
        <v>2555249</v>
      </c>
      <c r="J26" s="5">
        <v>0</v>
      </c>
      <c r="K26" s="5">
        <v>204420</v>
      </c>
      <c r="L26" s="5">
        <v>2759669</v>
      </c>
      <c r="M26">
        <f t="shared" si="1"/>
        <v>16306</v>
      </c>
      <c r="N26">
        <f>+VLOOKUP(M26,Sheet1!A$1:B$96,2,0)</f>
        <v>2759669</v>
      </c>
      <c r="O26" s="4">
        <f t="shared" si="2"/>
        <v>0</v>
      </c>
    </row>
    <row r="27" spans="1:16" x14ac:dyDescent="0.25">
      <c r="A27">
        <f t="shared" si="0"/>
        <v>6</v>
      </c>
      <c r="B27" s="3">
        <v>44716</v>
      </c>
      <c r="C27" s="3">
        <v>44716</v>
      </c>
      <c r="D27" s="7" t="s">
        <v>186</v>
      </c>
      <c r="E27" s="7" t="s">
        <v>50</v>
      </c>
      <c r="F27" s="7" t="s">
        <v>34</v>
      </c>
      <c r="G27" s="7" t="s">
        <v>87</v>
      </c>
      <c r="H27" s="7" t="s">
        <v>177</v>
      </c>
      <c r="I27" s="5">
        <v>2949405</v>
      </c>
      <c r="J27" s="5">
        <v>0</v>
      </c>
      <c r="K27" s="5">
        <v>235952</v>
      </c>
      <c r="L27" s="5">
        <v>3185357</v>
      </c>
      <c r="M27">
        <f t="shared" si="1"/>
        <v>16296</v>
      </c>
      <c r="N27">
        <f>+VLOOKUP(M27,Sheet1!A$1:B$96,2,0)</f>
        <v>3185357</v>
      </c>
      <c r="O27" s="4">
        <f t="shared" si="2"/>
        <v>0</v>
      </c>
    </row>
    <row r="28" spans="1:16" x14ac:dyDescent="0.25">
      <c r="A28">
        <f t="shared" si="0"/>
        <v>6</v>
      </c>
      <c r="B28" s="3">
        <v>44727</v>
      </c>
      <c r="C28" s="3">
        <v>44727</v>
      </c>
      <c r="D28" s="7" t="s">
        <v>101</v>
      </c>
      <c r="E28" s="7" t="s">
        <v>50</v>
      </c>
      <c r="F28" s="7" t="s">
        <v>34</v>
      </c>
      <c r="G28" s="7" t="s">
        <v>37</v>
      </c>
      <c r="H28" s="7" t="s">
        <v>58</v>
      </c>
      <c r="I28" s="5">
        <v>1560873</v>
      </c>
      <c r="J28" s="5">
        <v>0</v>
      </c>
      <c r="K28" s="5">
        <v>124870</v>
      </c>
      <c r="L28" s="5">
        <v>1685743</v>
      </c>
      <c r="M28">
        <f t="shared" si="1"/>
        <v>18082</v>
      </c>
      <c r="N28">
        <f>+VLOOKUP(M28,Sheet1!A$1:B$96,2,0)</f>
        <v>1685743</v>
      </c>
      <c r="O28" s="4">
        <f t="shared" si="2"/>
        <v>0</v>
      </c>
    </row>
    <row r="29" spans="1:16" x14ac:dyDescent="0.25">
      <c r="A29">
        <f t="shared" si="0"/>
        <v>6</v>
      </c>
      <c r="B29" s="74">
        <v>44727</v>
      </c>
      <c r="C29" s="74">
        <v>44727</v>
      </c>
      <c r="D29" s="73" t="s">
        <v>358</v>
      </c>
      <c r="E29" s="7" t="s">
        <v>50</v>
      </c>
      <c r="F29" s="11" t="s">
        <v>359</v>
      </c>
      <c r="G29" s="75"/>
      <c r="H29" s="69" t="s">
        <v>360</v>
      </c>
      <c r="I29" s="70">
        <v>1413450</v>
      </c>
      <c r="J29" s="71"/>
      <c r="K29" s="70">
        <v>113076</v>
      </c>
      <c r="L29" s="72">
        <v>1526526</v>
      </c>
      <c r="M29">
        <f t="shared" si="1"/>
        <v>17863</v>
      </c>
      <c r="N29">
        <f>+VLOOKUP(M29,Sheet1!A$1:B$96,2,0)</f>
        <v>1526526</v>
      </c>
      <c r="O29" s="4">
        <f t="shared" si="2"/>
        <v>0</v>
      </c>
    </row>
    <row r="30" spans="1:16" x14ac:dyDescent="0.25">
      <c r="A30">
        <f t="shared" si="0"/>
        <v>6</v>
      </c>
      <c r="B30" s="3">
        <v>44728</v>
      </c>
      <c r="C30" s="3">
        <v>44728</v>
      </c>
      <c r="D30" s="7" t="s">
        <v>159</v>
      </c>
      <c r="E30" s="7" t="s">
        <v>50</v>
      </c>
      <c r="F30" s="7" t="s">
        <v>34</v>
      </c>
      <c r="G30" s="7" t="s">
        <v>109</v>
      </c>
      <c r="H30" s="7" t="s">
        <v>230</v>
      </c>
      <c r="I30" s="5">
        <v>1748330</v>
      </c>
      <c r="J30" s="5">
        <v>0</v>
      </c>
      <c r="K30" s="5">
        <v>139866</v>
      </c>
      <c r="L30" s="5">
        <v>1888196</v>
      </c>
      <c r="M30">
        <f t="shared" si="1"/>
        <v>18136</v>
      </c>
      <c r="N30">
        <f>+VLOOKUP(M30,Sheet1!A$1:B$96,2,0)</f>
        <v>1888196</v>
      </c>
      <c r="O30" s="4">
        <f t="shared" si="2"/>
        <v>0</v>
      </c>
    </row>
    <row r="31" spans="1:16" x14ac:dyDescent="0.25">
      <c r="A31">
        <f t="shared" si="0"/>
        <v>6</v>
      </c>
      <c r="B31" s="3">
        <v>44728</v>
      </c>
      <c r="C31" s="3">
        <v>44728</v>
      </c>
      <c r="D31" s="7" t="s">
        <v>64</v>
      </c>
      <c r="E31" s="7" t="s">
        <v>50</v>
      </c>
      <c r="F31" s="7" t="s">
        <v>34</v>
      </c>
      <c r="G31" s="7" t="s">
        <v>116</v>
      </c>
      <c r="H31" s="7" t="s">
        <v>82</v>
      </c>
      <c r="I31" s="5">
        <v>1559404</v>
      </c>
      <c r="J31" s="5">
        <v>0</v>
      </c>
      <c r="K31" s="5">
        <v>124752</v>
      </c>
      <c r="L31" s="5">
        <v>1684156</v>
      </c>
      <c r="M31">
        <f t="shared" si="1"/>
        <v>18120</v>
      </c>
      <c r="N31">
        <f>+VLOOKUP(M31,Sheet1!A$1:B$96,2,0)</f>
        <v>1684156</v>
      </c>
      <c r="O31" s="4">
        <f t="shared" si="2"/>
        <v>0</v>
      </c>
    </row>
    <row r="32" spans="1:16" x14ac:dyDescent="0.25">
      <c r="A32">
        <f t="shared" si="0"/>
        <v>6</v>
      </c>
      <c r="B32" s="3">
        <v>44732</v>
      </c>
      <c r="C32" s="3">
        <v>44732</v>
      </c>
      <c r="D32" s="7" t="s">
        <v>275</v>
      </c>
      <c r="E32" s="7" t="s">
        <v>50</v>
      </c>
      <c r="F32" s="7" t="s">
        <v>34</v>
      </c>
      <c r="G32" s="7" t="s">
        <v>208</v>
      </c>
      <c r="H32" s="7" t="s">
        <v>98</v>
      </c>
      <c r="I32" s="5">
        <v>1776778</v>
      </c>
      <c r="J32" s="5">
        <v>0</v>
      </c>
      <c r="K32" s="5">
        <v>142142</v>
      </c>
      <c r="L32" s="5">
        <v>1918920</v>
      </c>
      <c r="M32">
        <f t="shared" si="1"/>
        <v>19032</v>
      </c>
      <c r="N32">
        <f>+VLOOKUP(M32,Sheet1!A$1:B$96,2,0)</f>
        <v>1918920</v>
      </c>
      <c r="O32" s="4">
        <f t="shared" si="2"/>
        <v>0</v>
      </c>
    </row>
    <row r="33" spans="1:15" x14ac:dyDescent="0.25">
      <c r="A33">
        <f t="shared" si="0"/>
        <v>6</v>
      </c>
      <c r="B33" s="3">
        <v>44739</v>
      </c>
      <c r="C33" s="3">
        <v>44739</v>
      </c>
      <c r="D33" s="7" t="s">
        <v>73</v>
      </c>
      <c r="E33" s="7" t="s">
        <v>50</v>
      </c>
      <c r="F33" s="7" t="s">
        <v>34</v>
      </c>
      <c r="G33" s="7" t="s">
        <v>160</v>
      </c>
      <c r="H33" s="7" t="s">
        <v>225</v>
      </c>
      <c r="I33" s="5">
        <v>2810190</v>
      </c>
      <c r="J33" s="5">
        <v>0</v>
      </c>
      <c r="K33" s="5">
        <v>224815</v>
      </c>
      <c r="L33" s="5">
        <v>3035005</v>
      </c>
      <c r="M33">
        <f t="shared" si="1"/>
        <v>20850</v>
      </c>
      <c r="N33">
        <f>+VLOOKUP(M33,Sheet1!A$1:B$96,2,0)</f>
        <v>3035005</v>
      </c>
      <c r="O33" s="4">
        <f t="shared" si="2"/>
        <v>0</v>
      </c>
    </row>
    <row r="34" spans="1:15" x14ac:dyDescent="0.25">
      <c r="A34">
        <f t="shared" si="0"/>
        <v>6</v>
      </c>
      <c r="B34" s="3">
        <v>44741</v>
      </c>
      <c r="C34" s="3">
        <v>44741</v>
      </c>
      <c r="D34" s="7" t="s">
        <v>176</v>
      </c>
      <c r="E34" s="7" t="s">
        <v>50</v>
      </c>
      <c r="F34" s="7" t="s">
        <v>34</v>
      </c>
      <c r="G34" s="7" t="s">
        <v>67</v>
      </c>
      <c r="H34" s="7" t="s">
        <v>250</v>
      </c>
      <c r="I34" s="5">
        <v>2195370</v>
      </c>
      <c r="J34" s="5">
        <v>0</v>
      </c>
      <c r="K34" s="5">
        <v>175630</v>
      </c>
      <c r="L34" s="5">
        <v>2371000</v>
      </c>
      <c r="M34">
        <f t="shared" si="1"/>
        <v>21522</v>
      </c>
      <c r="N34">
        <f>+VLOOKUP(M34,Sheet1!A$1:B$96,2,0)</f>
        <v>2371000</v>
      </c>
      <c r="O34" s="4">
        <f t="shared" si="2"/>
        <v>0</v>
      </c>
    </row>
    <row r="35" spans="1:15" x14ac:dyDescent="0.25">
      <c r="A35">
        <f t="shared" si="0"/>
        <v>7</v>
      </c>
      <c r="B35" s="3">
        <v>44747</v>
      </c>
      <c r="C35" s="3">
        <v>44747</v>
      </c>
      <c r="D35" s="7" t="s">
        <v>256</v>
      </c>
      <c r="E35" s="7" t="s">
        <v>50</v>
      </c>
      <c r="F35" s="7" t="s">
        <v>34</v>
      </c>
      <c r="G35" s="7" t="s">
        <v>270</v>
      </c>
      <c r="H35" s="7" t="s">
        <v>75</v>
      </c>
      <c r="I35" s="5">
        <v>1612817</v>
      </c>
      <c r="J35" s="5">
        <v>0</v>
      </c>
      <c r="K35" s="5">
        <v>129025</v>
      </c>
      <c r="L35" s="5">
        <v>1741842</v>
      </c>
      <c r="M35">
        <f t="shared" si="1"/>
        <v>22763</v>
      </c>
      <c r="N35">
        <f>+VLOOKUP(M35,Sheet1!A$1:B$96,2,0)</f>
        <v>1741842</v>
      </c>
      <c r="O35" s="4">
        <f t="shared" si="2"/>
        <v>0</v>
      </c>
    </row>
    <row r="36" spans="1:15" x14ac:dyDescent="0.25">
      <c r="A36">
        <f t="shared" si="0"/>
        <v>7</v>
      </c>
      <c r="B36" s="3">
        <v>44747</v>
      </c>
      <c r="C36" s="3">
        <v>44747</v>
      </c>
      <c r="D36" s="7" t="s">
        <v>113</v>
      </c>
      <c r="E36" s="7" t="s">
        <v>50</v>
      </c>
      <c r="F36" s="7" t="s">
        <v>34</v>
      </c>
      <c r="G36" s="7" t="s">
        <v>181</v>
      </c>
      <c r="H36" s="7" t="s">
        <v>119</v>
      </c>
      <c r="I36" s="5">
        <v>1275542</v>
      </c>
      <c r="J36" s="5">
        <v>0</v>
      </c>
      <c r="K36" s="5">
        <v>102043</v>
      </c>
      <c r="L36" s="5">
        <v>1377585</v>
      </c>
      <c r="M36">
        <f t="shared" si="1"/>
        <v>22758</v>
      </c>
      <c r="N36">
        <f>+VLOOKUP(M36,Sheet1!A$1:B$96,2,0)</f>
        <v>1377585</v>
      </c>
      <c r="O36" s="4">
        <f t="shared" si="2"/>
        <v>0</v>
      </c>
    </row>
    <row r="37" spans="1:15" x14ac:dyDescent="0.25">
      <c r="A37">
        <f t="shared" si="0"/>
        <v>7</v>
      </c>
      <c r="B37" s="3">
        <v>44751</v>
      </c>
      <c r="C37" s="3">
        <v>44751</v>
      </c>
      <c r="D37" s="7" t="s">
        <v>59</v>
      </c>
      <c r="E37" s="7" t="s">
        <v>50</v>
      </c>
      <c r="F37" s="7" t="s">
        <v>34</v>
      </c>
      <c r="G37" s="7" t="s">
        <v>72</v>
      </c>
      <c r="H37" s="7" t="s">
        <v>225</v>
      </c>
      <c r="I37" s="5">
        <v>2155811</v>
      </c>
      <c r="J37" s="5">
        <v>0</v>
      </c>
      <c r="K37" s="5">
        <v>172465</v>
      </c>
      <c r="L37" s="5">
        <v>2328276</v>
      </c>
      <c r="M37">
        <f t="shared" si="1"/>
        <v>24068</v>
      </c>
      <c r="N37">
        <f>+VLOOKUP(M37,Sheet1!A$1:B$96,2,0)</f>
        <v>2328276</v>
      </c>
      <c r="O37" s="4">
        <f t="shared" si="2"/>
        <v>0</v>
      </c>
    </row>
    <row r="38" spans="1:15" x14ac:dyDescent="0.25">
      <c r="A38">
        <f t="shared" si="0"/>
        <v>7</v>
      </c>
      <c r="B38" s="3">
        <v>44757</v>
      </c>
      <c r="C38" s="3">
        <v>44757</v>
      </c>
      <c r="D38" s="7" t="s">
        <v>40</v>
      </c>
      <c r="E38" s="7" t="s">
        <v>50</v>
      </c>
      <c r="F38" s="7" t="s">
        <v>34</v>
      </c>
      <c r="G38" s="7" t="s">
        <v>196</v>
      </c>
      <c r="H38" s="7" t="s">
        <v>119</v>
      </c>
      <c r="I38" s="5">
        <v>1644520</v>
      </c>
      <c r="J38" s="5">
        <v>0</v>
      </c>
      <c r="K38" s="5">
        <v>131562</v>
      </c>
      <c r="L38" s="5">
        <v>1776082</v>
      </c>
      <c r="M38">
        <f t="shared" si="1"/>
        <v>25841</v>
      </c>
      <c r="N38">
        <f>+VLOOKUP(M38,Sheet1!A$1:B$96,2,0)</f>
        <v>1776082</v>
      </c>
      <c r="O38" s="4">
        <f t="shared" si="2"/>
        <v>0</v>
      </c>
    </row>
    <row r="39" spans="1:15" x14ac:dyDescent="0.25">
      <c r="A39">
        <f t="shared" si="0"/>
        <v>7</v>
      </c>
      <c r="B39" s="3">
        <v>44765</v>
      </c>
      <c r="C39" s="3">
        <v>44765</v>
      </c>
      <c r="D39" s="7" t="s">
        <v>194</v>
      </c>
      <c r="E39" s="7" t="s">
        <v>50</v>
      </c>
      <c r="F39" s="7" t="s">
        <v>34</v>
      </c>
      <c r="G39" s="7" t="s">
        <v>189</v>
      </c>
      <c r="H39" s="7" t="s">
        <v>28</v>
      </c>
      <c r="I39" s="5">
        <v>3154110</v>
      </c>
      <c r="J39" s="5">
        <v>0</v>
      </c>
      <c r="K39" s="5">
        <v>252329</v>
      </c>
      <c r="L39" s="5">
        <v>3406439</v>
      </c>
      <c r="M39">
        <f t="shared" si="1"/>
        <v>27267</v>
      </c>
      <c r="N39">
        <f>+VLOOKUP(M39,Sheet1!A$1:B$96,2,0)</f>
        <v>3406439</v>
      </c>
      <c r="O39" s="4">
        <f t="shared" si="2"/>
        <v>0</v>
      </c>
    </row>
    <row r="40" spans="1:15" x14ac:dyDescent="0.25">
      <c r="A40">
        <f t="shared" si="0"/>
        <v>7</v>
      </c>
      <c r="B40" s="3">
        <v>44768</v>
      </c>
      <c r="C40" s="3">
        <v>44768</v>
      </c>
      <c r="D40" s="7" t="s">
        <v>261</v>
      </c>
      <c r="E40" s="7" t="s">
        <v>50</v>
      </c>
      <c r="F40" s="7" t="s">
        <v>34</v>
      </c>
      <c r="G40" s="7" t="s">
        <v>198</v>
      </c>
      <c r="H40" s="7" t="s">
        <v>98</v>
      </c>
      <c r="I40" s="5">
        <v>1941395</v>
      </c>
      <c r="J40" s="5">
        <v>0</v>
      </c>
      <c r="K40" s="5">
        <v>155312</v>
      </c>
      <c r="L40" s="5">
        <v>2096707</v>
      </c>
      <c r="M40">
        <f t="shared" si="1"/>
        <v>27344</v>
      </c>
      <c r="N40">
        <f>+VLOOKUP(M40,Sheet1!A$1:B$96,2,0)</f>
        <v>2096707</v>
      </c>
      <c r="O40" s="4">
        <f t="shared" si="2"/>
        <v>0</v>
      </c>
    </row>
    <row r="41" spans="1:15" x14ac:dyDescent="0.25">
      <c r="A41">
        <f t="shared" si="0"/>
        <v>7</v>
      </c>
      <c r="B41" s="3">
        <v>44768</v>
      </c>
      <c r="C41" s="3">
        <v>44768</v>
      </c>
      <c r="D41" s="7" t="s">
        <v>223</v>
      </c>
      <c r="E41" s="7" t="s">
        <v>50</v>
      </c>
      <c r="F41" s="7" t="s">
        <v>34</v>
      </c>
      <c r="G41" s="7" t="s">
        <v>260</v>
      </c>
      <c r="H41" s="7" t="s">
        <v>191</v>
      </c>
      <c r="I41" s="5">
        <v>1451335</v>
      </c>
      <c r="J41" s="5">
        <v>0</v>
      </c>
      <c r="K41" s="5">
        <v>116107</v>
      </c>
      <c r="L41" s="5">
        <v>1567442</v>
      </c>
      <c r="M41">
        <f t="shared" si="1"/>
        <v>27343</v>
      </c>
      <c r="N41">
        <f>+VLOOKUP(M41,Sheet1!A$1:B$96,2,0)</f>
        <v>1567442</v>
      </c>
      <c r="O41" s="4">
        <f t="shared" si="2"/>
        <v>0</v>
      </c>
    </row>
    <row r="42" spans="1:15" x14ac:dyDescent="0.25">
      <c r="A42">
        <f t="shared" si="0"/>
        <v>7</v>
      </c>
      <c r="B42" s="3">
        <v>44769</v>
      </c>
      <c r="C42" s="3">
        <v>44769</v>
      </c>
      <c r="D42" s="7" t="s">
        <v>202</v>
      </c>
      <c r="E42" s="7" t="s">
        <v>50</v>
      </c>
      <c r="F42" s="7" t="s">
        <v>34</v>
      </c>
      <c r="G42" s="7" t="s">
        <v>190</v>
      </c>
      <c r="H42" s="7" t="s">
        <v>44</v>
      </c>
      <c r="I42" s="5">
        <v>1072994</v>
      </c>
      <c r="J42" s="5">
        <v>0</v>
      </c>
      <c r="K42" s="5">
        <v>85840</v>
      </c>
      <c r="L42" s="5">
        <v>1158834</v>
      </c>
      <c r="M42">
        <f t="shared" si="1"/>
        <v>27425</v>
      </c>
      <c r="N42">
        <f>+VLOOKUP(M42,Sheet1!A$1:B$96,2,0)</f>
        <v>1158834</v>
      </c>
      <c r="O42" s="4">
        <f t="shared" si="2"/>
        <v>0</v>
      </c>
    </row>
    <row r="43" spans="1:15" x14ac:dyDescent="0.25">
      <c r="A43">
        <f t="shared" si="0"/>
        <v>7</v>
      </c>
      <c r="B43" s="3">
        <v>44772</v>
      </c>
      <c r="C43" s="3">
        <v>44772</v>
      </c>
      <c r="D43" s="7" t="s">
        <v>243</v>
      </c>
      <c r="E43" s="7" t="s">
        <v>50</v>
      </c>
      <c r="F43" s="7" t="s">
        <v>34</v>
      </c>
      <c r="G43" s="7" t="s">
        <v>5</v>
      </c>
      <c r="H43" s="7" t="s">
        <v>269</v>
      </c>
      <c r="I43" s="5">
        <v>963690</v>
      </c>
      <c r="J43" s="5">
        <v>0</v>
      </c>
      <c r="K43" s="5">
        <v>77095</v>
      </c>
      <c r="L43" s="5">
        <v>1040785</v>
      </c>
      <c r="M43">
        <f t="shared" si="1"/>
        <v>28847</v>
      </c>
      <c r="N43">
        <f>+VLOOKUP(M43,Sheet1!A$1:B$96,2,0)</f>
        <v>1040785</v>
      </c>
      <c r="O43" s="4">
        <f t="shared" si="2"/>
        <v>0</v>
      </c>
    </row>
    <row r="44" spans="1:15" x14ac:dyDescent="0.25">
      <c r="A44">
        <f t="shared" si="0"/>
        <v>8</v>
      </c>
      <c r="B44" s="3">
        <v>44776</v>
      </c>
      <c r="C44" s="3">
        <v>44776</v>
      </c>
      <c r="D44" s="7" t="s">
        <v>81</v>
      </c>
      <c r="E44" s="7" t="s">
        <v>50</v>
      </c>
      <c r="F44" s="7" t="s">
        <v>34</v>
      </c>
      <c r="G44" s="7" t="s">
        <v>193</v>
      </c>
      <c r="H44" s="7" t="s">
        <v>66</v>
      </c>
      <c r="I44" s="5">
        <v>1795066</v>
      </c>
      <c r="J44" s="5">
        <v>0</v>
      </c>
      <c r="K44" s="5">
        <v>143605</v>
      </c>
      <c r="L44" s="5">
        <v>1938671</v>
      </c>
      <c r="M44">
        <f t="shared" si="1"/>
        <v>29379</v>
      </c>
      <c r="N44">
        <f>+VLOOKUP(M44,Sheet1!A$1:B$96,2,0)</f>
        <v>1938671</v>
      </c>
      <c r="O44" s="4">
        <f t="shared" si="2"/>
        <v>0</v>
      </c>
    </row>
    <row r="45" spans="1:15" x14ac:dyDescent="0.25">
      <c r="A45">
        <f t="shared" si="0"/>
        <v>8</v>
      </c>
      <c r="B45" s="3">
        <v>44778</v>
      </c>
      <c r="C45" s="3">
        <v>44778</v>
      </c>
      <c r="D45" s="7" t="s">
        <v>114</v>
      </c>
      <c r="E45" s="7" t="s">
        <v>50</v>
      </c>
      <c r="F45" s="7" t="s">
        <v>34</v>
      </c>
      <c r="G45" s="7" t="s">
        <v>237</v>
      </c>
      <c r="H45" s="7" t="s">
        <v>225</v>
      </c>
      <c r="I45" s="5">
        <v>859603</v>
      </c>
      <c r="J45" s="5">
        <v>0</v>
      </c>
      <c r="K45" s="5">
        <v>68768</v>
      </c>
      <c r="L45" s="5">
        <v>928371</v>
      </c>
      <c r="M45">
        <f t="shared" si="1"/>
        <v>29474</v>
      </c>
      <c r="N45">
        <f>+VLOOKUP(M45,Sheet1!A$1:B$96,2,0)</f>
        <v>928371</v>
      </c>
      <c r="O45" s="4">
        <f t="shared" si="2"/>
        <v>0</v>
      </c>
    </row>
    <row r="46" spans="1:15" x14ac:dyDescent="0.25">
      <c r="A46">
        <f t="shared" si="0"/>
        <v>8</v>
      </c>
      <c r="B46" s="3">
        <v>44784</v>
      </c>
      <c r="C46" s="3">
        <v>44784</v>
      </c>
      <c r="D46" s="7" t="s">
        <v>147</v>
      </c>
      <c r="E46" s="7" t="s">
        <v>50</v>
      </c>
      <c r="F46" s="7" t="s">
        <v>34</v>
      </c>
      <c r="G46" s="7" t="s">
        <v>137</v>
      </c>
      <c r="H46" s="7" t="s">
        <v>21</v>
      </c>
      <c r="I46" s="5">
        <v>813523</v>
      </c>
      <c r="J46" s="5">
        <v>0</v>
      </c>
      <c r="K46" s="5">
        <v>65082</v>
      </c>
      <c r="L46" s="5">
        <v>878605</v>
      </c>
      <c r="M46">
        <f t="shared" si="1"/>
        <v>29714</v>
      </c>
      <c r="N46">
        <f>+VLOOKUP(M46,Sheet1!A$1:B$96,2,0)</f>
        <v>878605</v>
      </c>
      <c r="O46" s="4">
        <f t="shared" si="2"/>
        <v>0</v>
      </c>
    </row>
    <row r="47" spans="1:15" x14ac:dyDescent="0.25">
      <c r="A47">
        <f t="shared" si="0"/>
        <v>8</v>
      </c>
      <c r="B47" s="3">
        <v>44784</v>
      </c>
      <c r="C47" s="3">
        <v>44784</v>
      </c>
      <c r="D47" s="7" t="s">
        <v>164</v>
      </c>
      <c r="E47" s="7" t="s">
        <v>50</v>
      </c>
      <c r="F47" s="7" t="s">
        <v>34</v>
      </c>
      <c r="G47" s="7" t="s">
        <v>115</v>
      </c>
      <c r="H47" s="7" t="s">
        <v>140</v>
      </c>
      <c r="I47" s="5">
        <v>1526928</v>
      </c>
      <c r="J47" s="5">
        <v>0</v>
      </c>
      <c r="K47" s="5">
        <v>122154</v>
      </c>
      <c r="L47" s="5">
        <v>1649082</v>
      </c>
      <c r="M47">
        <f t="shared" si="1"/>
        <v>29712</v>
      </c>
      <c r="N47">
        <f>+VLOOKUP(M47,Sheet1!A$1:B$96,2,0)</f>
        <v>1649082</v>
      </c>
      <c r="O47" s="4">
        <f t="shared" si="2"/>
        <v>0</v>
      </c>
    </row>
    <row r="48" spans="1:15" x14ac:dyDescent="0.25">
      <c r="A48">
        <f t="shared" si="0"/>
        <v>8</v>
      </c>
      <c r="B48" s="3">
        <v>44788</v>
      </c>
      <c r="C48" s="3">
        <v>44788</v>
      </c>
      <c r="D48" s="7" t="s">
        <v>192</v>
      </c>
      <c r="E48" s="7" t="s">
        <v>50</v>
      </c>
      <c r="F48" s="7" t="s">
        <v>34</v>
      </c>
      <c r="G48" s="7" t="s">
        <v>239</v>
      </c>
      <c r="H48" s="7" t="s">
        <v>28</v>
      </c>
      <c r="I48" s="5">
        <v>1118795</v>
      </c>
      <c r="J48" s="5">
        <v>0</v>
      </c>
      <c r="K48" s="5">
        <v>89504</v>
      </c>
      <c r="L48" s="5">
        <v>1208299</v>
      </c>
      <c r="M48">
        <f t="shared" si="1"/>
        <v>31525</v>
      </c>
      <c r="N48">
        <f>+VLOOKUP(M48,Sheet1!A$1:B$96,2,0)</f>
        <v>1208299</v>
      </c>
      <c r="O48" s="4">
        <f t="shared" si="2"/>
        <v>0</v>
      </c>
    </row>
    <row r="49" spans="1:16" x14ac:dyDescent="0.25">
      <c r="A49">
        <f t="shared" si="0"/>
        <v>8</v>
      </c>
      <c r="B49" s="3">
        <v>44796</v>
      </c>
      <c r="C49" s="3">
        <v>44796</v>
      </c>
      <c r="D49" s="7" t="s">
        <v>106</v>
      </c>
      <c r="E49" s="7" t="s">
        <v>50</v>
      </c>
      <c r="F49" s="7" t="s">
        <v>34</v>
      </c>
      <c r="G49" s="7" t="s">
        <v>124</v>
      </c>
      <c r="H49" s="7" t="s">
        <v>44</v>
      </c>
      <c r="I49" s="5">
        <v>1248784</v>
      </c>
      <c r="J49" s="5">
        <v>0</v>
      </c>
      <c r="K49" s="5">
        <v>99903</v>
      </c>
      <c r="L49" s="5">
        <v>1348687</v>
      </c>
      <c r="M49">
        <f t="shared" si="1"/>
        <v>34242</v>
      </c>
      <c r="N49">
        <f>+VLOOKUP(M49,Sheet1!A$1:B$96,2,0)</f>
        <v>1348687</v>
      </c>
      <c r="O49" s="4">
        <f t="shared" si="2"/>
        <v>0</v>
      </c>
    </row>
    <row r="50" spans="1:16" x14ac:dyDescent="0.25">
      <c r="A50">
        <f t="shared" si="0"/>
        <v>8</v>
      </c>
      <c r="B50" s="3">
        <v>44796</v>
      </c>
      <c r="C50" s="3">
        <v>44796</v>
      </c>
      <c r="D50" s="7" t="s">
        <v>43</v>
      </c>
      <c r="E50" s="7" t="s">
        <v>50</v>
      </c>
      <c r="F50" s="7" t="s">
        <v>34</v>
      </c>
      <c r="G50" s="11" t="s">
        <v>267</v>
      </c>
      <c r="H50" s="7" t="s">
        <v>119</v>
      </c>
      <c r="I50" s="5">
        <v>1122219</v>
      </c>
      <c r="J50" s="5">
        <v>0</v>
      </c>
      <c r="K50" s="5">
        <v>89778</v>
      </c>
      <c r="L50" s="5">
        <v>1211997</v>
      </c>
      <c r="M50">
        <f t="shared" si="1"/>
        <v>34241</v>
      </c>
      <c r="N50">
        <f>+VLOOKUP(M50,Sheet1!A$1:B$96,2,0)</f>
        <v>1211997</v>
      </c>
      <c r="O50" s="4">
        <f t="shared" si="2"/>
        <v>0</v>
      </c>
    </row>
    <row r="51" spans="1:16" x14ac:dyDescent="0.25">
      <c r="A51">
        <f t="shared" si="0"/>
        <v>8</v>
      </c>
      <c r="B51" s="3">
        <v>44803</v>
      </c>
      <c r="C51" s="3">
        <v>44803</v>
      </c>
      <c r="D51" s="7" t="s">
        <v>16</v>
      </c>
      <c r="E51" s="7" t="s">
        <v>50</v>
      </c>
      <c r="F51" s="7" t="s">
        <v>34</v>
      </c>
      <c r="G51" s="7" t="s">
        <v>185</v>
      </c>
      <c r="H51" s="7" t="s">
        <v>166</v>
      </c>
      <c r="I51" s="5">
        <v>1662008</v>
      </c>
      <c r="J51" s="5">
        <v>0</v>
      </c>
      <c r="K51" s="5">
        <v>132961</v>
      </c>
      <c r="L51" s="5">
        <v>1794969</v>
      </c>
      <c r="M51">
        <f t="shared" si="1"/>
        <v>36456</v>
      </c>
      <c r="N51">
        <f>+VLOOKUP(M51,Sheet1!A$1:B$96,2,0)</f>
        <v>1794969</v>
      </c>
      <c r="O51" s="4">
        <f t="shared" si="2"/>
        <v>0</v>
      </c>
    </row>
    <row r="52" spans="1:16" x14ac:dyDescent="0.25">
      <c r="A52">
        <f t="shared" si="0"/>
        <v>8</v>
      </c>
      <c r="B52" s="3">
        <v>44803</v>
      </c>
      <c r="C52" s="3">
        <v>44803</v>
      </c>
      <c r="D52" s="7" t="s">
        <v>169</v>
      </c>
      <c r="E52" s="7" t="s">
        <v>50</v>
      </c>
      <c r="F52" s="7" t="s">
        <v>34</v>
      </c>
      <c r="G52" s="7" t="s">
        <v>2</v>
      </c>
      <c r="H52" s="7" t="s">
        <v>269</v>
      </c>
      <c r="I52" s="5">
        <v>555290</v>
      </c>
      <c r="J52" s="5">
        <v>0</v>
      </c>
      <c r="K52" s="5">
        <v>44423</v>
      </c>
      <c r="L52" s="5">
        <v>599713</v>
      </c>
      <c r="M52">
        <f t="shared" si="1"/>
        <v>36443</v>
      </c>
      <c r="N52">
        <f>+VLOOKUP(M52,Sheet1!A$1:B$96,2,0)</f>
        <v>599713</v>
      </c>
      <c r="O52" s="4">
        <f t="shared" si="2"/>
        <v>0</v>
      </c>
    </row>
    <row r="53" spans="1:16" x14ac:dyDescent="0.25">
      <c r="B53" s="3"/>
      <c r="C53" s="3"/>
      <c r="D53" s="7"/>
      <c r="E53" s="7"/>
      <c r="F53" s="121" t="s">
        <v>354</v>
      </c>
      <c r="G53" s="7"/>
      <c r="H53" s="7"/>
      <c r="I53" s="5">
        <f>+L53/1.08</f>
        <v>-3505364.8148148144</v>
      </c>
      <c r="J53" s="5"/>
      <c r="K53" s="5">
        <f>+I53*0.08</f>
        <v>-280429.18518518517</v>
      </c>
      <c r="L53" s="5">
        <v>-3785794</v>
      </c>
      <c r="O53" s="4"/>
    </row>
    <row r="54" spans="1:16" x14ac:dyDescent="0.25">
      <c r="A54">
        <f t="shared" si="0"/>
        <v>9</v>
      </c>
      <c r="B54" s="3">
        <v>44809</v>
      </c>
      <c r="C54" s="3">
        <v>44809</v>
      </c>
      <c r="D54" s="7" t="s">
        <v>247</v>
      </c>
      <c r="E54" s="7" t="s">
        <v>50</v>
      </c>
      <c r="F54" s="7" t="s">
        <v>34</v>
      </c>
      <c r="G54" s="7" t="s">
        <v>15</v>
      </c>
      <c r="H54" s="11" t="s">
        <v>38</v>
      </c>
      <c r="I54" s="5">
        <v>2955094</v>
      </c>
      <c r="J54" s="5">
        <v>0</v>
      </c>
      <c r="K54" s="5">
        <v>236408</v>
      </c>
      <c r="L54" s="5">
        <v>3191502</v>
      </c>
      <c r="M54">
        <f t="shared" si="1"/>
        <v>37286</v>
      </c>
      <c r="N54" t="e">
        <f>+VLOOKUP(M54,Sheet1!A$1:B$96,2,0)</f>
        <v>#N/A</v>
      </c>
      <c r="O54" s="4" t="e">
        <f t="shared" si="2"/>
        <v>#N/A</v>
      </c>
      <c r="P54" t="s">
        <v>356</v>
      </c>
    </row>
    <row r="55" spans="1:16" x14ac:dyDescent="0.25">
      <c r="A55">
        <f t="shared" si="0"/>
        <v>9</v>
      </c>
      <c r="B55" s="3">
        <v>44809</v>
      </c>
      <c r="C55" s="3">
        <v>44809</v>
      </c>
      <c r="D55" s="7" t="s">
        <v>136</v>
      </c>
      <c r="E55" s="7" t="s">
        <v>50</v>
      </c>
      <c r="F55" s="7" t="s">
        <v>34</v>
      </c>
      <c r="G55" s="7" t="s">
        <v>105</v>
      </c>
      <c r="H55" s="11" t="s">
        <v>233</v>
      </c>
      <c r="I55" s="5">
        <v>1057120</v>
      </c>
      <c r="J55" s="5">
        <v>0</v>
      </c>
      <c r="K55" s="5">
        <v>84570</v>
      </c>
      <c r="L55" s="5">
        <v>1141690</v>
      </c>
      <c r="M55">
        <f t="shared" si="1"/>
        <v>37196</v>
      </c>
      <c r="N55">
        <f>+VLOOKUP(M55,Sheet1!A$1:B$96,2,0)</f>
        <v>1141690</v>
      </c>
      <c r="O55" s="4">
        <f t="shared" si="2"/>
        <v>0</v>
      </c>
    </row>
    <row r="56" spans="1:16" x14ac:dyDescent="0.25">
      <c r="A56">
        <f t="shared" si="0"/>
        <v>9</v>
      </c>
      <c r="B56" s="3">
        <v>44810</v>
      </c>
      <c r="C56" s="3">
        <v>44810</v>
      </c>
      <c r="D56" s="7" t="s">
        <v>221</v>
      </c>
      <c r="E56" s="7" t="s">
        <v>50</v>
      </c>
      <c r="F56" s="7" t="s">
        <v>34</v>
      </c>
      <c r="G56" s="11" t="s">
        <v>111</v>
      </c>
      <c r="H56" s="7" t="s">
        <v>264</v>
      </c>
      <c r="I56" s="5">
        <v>1596974</v>
      </c>
      <c r="J56" s="5">
        <v>0</v>
      </c>
      <c r="K56" s="5">
        <v>127758</v>
      </c>
      <c r="L56" s="5">
        <v>1724732</v>
      </c>
      <c r="M56">
        <f t="shared" si="1"/>
        <v>37380</v>
      </c>
      <c r="N56">
        <f>+VLOOKUP(M56,Sheet1!A$1:B$96,2,0)</f>
        <v>1724732</v>
      </c>
      <c r="O56" s="4">
        <f t="shared" si="2"/>
        <v>0</v>
      </c>
    </row>
    <row r="57" spans="1:16" x14ac:dyDescent="0.25">
      <c r="A57">
        <f t="shared" si="0"/>
        <v>9</v>
      </c>
      <c r="B57" s="3">
        <v>44810</v>
      </c>
      <c r="C57" s="3">
        <v>44810</v>
      </c>
      <c r="D57" s="7" t="s">
        <v>104</v>
      </c>
      <c r="E57" s="7" t="s">
        <v>50</v>
      </c>
      <c r="F57" s="7" t="s">
        <v>34</v>
      </c>
      <c r="G57" s="7" t="s">
        <v>57</v>
      </c>
      <c r="H57" s="7" t="s">
        <v>21</v>
      </c>
      <c r="I57" s="5">
        <v>780225</v>
      </c>
      <c r="J57" s="5">
        <v>0</v>
      </c>
      <c r="K57" s="5">
        <v>62418</v>
      </c>
      <c r="L57" s="5">
        <v>842643</v>
      </c>
      <c r="M57">
        <f t="shared" si="1"/>
        <v>37372</v>
      </c>
      <c r="N57">
        <f>+VLOOKUP(M57,Sheet1!A$1:B$96,2,0)</f>
        <v>842643</v>
      </c>
      <c r="O57" s="4">
        <f t="shared" si="2"/>
        <v>0</v>
      </c>
    </row>
    <row r="58" spans="1:16" x14ac:dyDescent="0.25">
      <c r="A58">
        <f t="shared" si="0"/>
        <v>9</v>
      </c>
      <c r="B58" s="3">
        <v>44811</v>
      </c>
      <c r="C58" s="3">
        <v>44811</v>
      </c>
      <c r="D58" s="7" t="s">
        <v>138</v>
      </c>
      <c r="E58" s="7" t="s">
        <v>50</v>
      </c>
      <c r="F58" s="7" t="s">
        <v>34</v>
      </c>
      <c r="G58" s="11" t="s">
        <v>76</v>
      </c>
      <c r="H58" s="7" t="s">
        <v>228</v>
      </c>
      <c r="I58" s="5">
        <v>555290</v>
      </c>
      <c r="J58" s="5">
        <v>0</v>
      </c>
      <c r="K58" s="5">
        <v>44423</v>
      </c>
      <c r="L58" s="5">
        <v>599713</v>
      </c>
      <c r="M58">
        <f t="shared" si="1"/>
        <v>38427</v>
      </c>
      <c r="N58">
        <f>+VLOOKUP(M58,Sheet1!A$1:B$96,2,0)</f>
        <v>599713</v>
      </c>
      <c r="O58" s="4">
        <f t="shared" si="2"/>
        <v>0</v>
      </c>
    </row>
    <row r="59" spans="1:16" x14ac:dyDescent="0.25">
      <c r="A59">
        <f t="shared" ref="A59:A99" si="3">+MONTH(B59)</f>
        <v>9</v>
      </c>
      <c r="B59" s="3">
        <v>44821</v>
      </c>
      <c r="C59" s="3">
        <v>44821</v>
      </c>
      <c r="D59" s="7" t="s">
        <v>255</v>
      </c>
      <c r="E59" s="7" t="s">
        <v>50</v>
      </c>
      <c r="F59" s="7" t="s">
        <v>34</v>
      </c>
      <c r="G59" s="11" t="s">
        <v>118</v>
      </c>
      <c r="H59" s="7" t="s">
        <v>228</v>
      </c>
      <c r="I59" s="5">
        <v>980750</v>
      </c>
      <c r="J59" s="5">
        <v>0</v>
      </c>
      <c r="K59" s="5">
        <v>78460</v>
      </c>
      <c r="L59" s="5">
        <v>1059210</v>
      </c>
      <c r="M59">
        <f t="shared" si="1"/>
        <v>42048</v>
      </c>
      <c r="N59">
        <f>+VLOOKUP(M59,Sheet1!A$1:B$96,2,0)</f>
        <v>1059210</v>
      </c>
      <c r="O59" s="4">
        <f t="shared" si="2"/>
        <v>0</v>
      </c>
    </row>
    <row r="60" spans="1:16" x14ac:dyDescent="0.25">
      <c r="A60">
        <f t="shared" si="3"/>
        <v>9</v>
      </c>
      <c r="B60" s="3">
        <v>44821</v>
      </c>
      <c r="C60" s="3">
        <v>44821</v>
      </c>
      <c r="D60" s="7" t="s">
        <v>78</v>
      </c>
      <c r="E60" s="7" t="s">
        <v>50</v>
      </c>
      <c r="F60" s="7" t="s">
        <v>34</v>
      </c>
      <c r="G60" s="11" t="s">
        <v>3</v>
      </c>
      <c r="H60" s="11" t="s">
        <v>233</v>
      </c>
      <c r="I60" s="5">
        <v>1864884</v>
      </c>
      <c r="J60" s="5">
        <v>0</v>
      </c>
      <c r="K60" s="5">
        <v>149191</v>
      </c>
      <c r="L60" s="5">
        <v>2014075</v>
      </c>
      <c r="M60">
        <f t="shared" si="1"/>
        <v>42046</v>
      </c>
      <c r="N60">
        <f>+VLOOKUP(M60,Sheet1!A$1:B$96,2,0)</f>
        <v>2014075</v>
      </c>
      <c r="O60" s="4">
        <f t="shared" si="2"/>
        <v>0</v>
      </c>
    </row>
    <row r="61" spans="1:16" x14ac:dyDescent="0.25">
      <c r="A61">
        <f t="shared" si="3"/>
        <v>9</v>
      </c>
      <c r="B61" s="3">
        <v>44830</v>
      </c>
      <c r="C61" s="3">
        <v>44830</v>
      </c>
      <c r="D61" s="7" t="s">
        <v>128</v>
      </c>
      <c r="E61" s="7" t="s">
        <v>50</v>
      </c>
      <c r="F61" s="7" t="s">
        <v>34</v>
      </c>
      <c r="G61" s="7" t="s">
        <v>258</v>
      </c>
      <c r="H61" s="11" t="s">
        <v>225</v>
      </c>
      <c r="I61" s="5">
        <v>1577055</v>
      </c>
      <c r="J61" s="5">
        <v>0</v>
      </c>
      <c r="K61" s="5">
        <v>126164</v>
      </c>
      <c r="L61" s="5">
        <v>1703219</v>
      </c>
      <c r="M61">
        <f t="shared" si="1"/>
        <v>44156</v>
      </c>
      <c r="N61">
        <f>+VLOOKUP(M61,Sheet1!A$1:B$96,2,0)</f>
        <v>1703219</v>
      </c>
      <c r="O61" s="4">
        <f t="shared" si="2"/>
        <v>0</v>
      </c>
    </row>
    <row r="62" spans="1:16" x14ac:dyDescent="0.25">
      <c r="A62">
        <f t="shared" si="3"/>
        <v>9</v>
      </c>
      <c r="B62" s="3">
        <v>44830</v>
      </c>
      <c r="C62" s="3">
        <v>44830</v>
      </c>
      <c r="D62" s="7" t="s">
        <v>265</v>
      </c>
      <c r="E62" s="7" t="s">
        <v>50</v>
      </c>
      <c r="F62" s="7" t="s">
        <v>34</v>
      </c>
      <c r="G62" s="11" t="s">
        <v>142</v>
      </c>
      <c r="H62" s="7" t="s">
        <v>175</v>
      </c>
      <c r="I62" s="5">
        <v>1579006</v>
      </c>
      <c r="J62" s="5">
        <v>0</v>
      </c>
      <c r="K62" s="5">
        <v>126320</v>
      </c>
      <c r="L62" s="5">
        <v>1705326</v>
      </c>
      <c r="M62">
        <f t="shared" si="1"/>
        <v>44154</v>
      </c>
      <c r="N62">
        <f>+VLOOKUP(M62,Sheet1!A$1:B$96,2,0)</f>
        <v>1705326</v>
      </c>
      <c r="O62" s="4">
        <f t="shared" si="2"/>
        <v>0</v>
      </c>
    </row>
    <row r="63" spans="1:16" x14ac:dyDescent="0.25">
      <c r="A63">
        <f t="shared" si="3"/>
        <v>9</v>
      </c>
      <c r="B63" s="3">
        <v>44830</v>
      </c>
      <c r="C63" s="3">
        <v>44830</v>
      </c>
      <c r="D63" s="7" t="s">
        <v>153</v>
      </c>
      <c r="E63" s="7" t="s">
        <v>50</v>
      </c>
      <c r="F63" s="7" t="s">
        <v>34</v>
      </c>
      <c r="G63" s="7" t="s">
        <v>129</v>
      </c>
      <c r="H63" s="7" t="s">
        <v>144</v>
      </c>
      <c r="I63" s="5">
        <v>1215786</v>
      </c>
      <c r="J63" s="5">
        <v>0</v>
      </c>
      <c r="K63" s="5">
        <v>97263</v>
      </c>
      <c r="L63" s="5">
        <v>1313049</v>
      </c>
      <c r="M63">
        <f t="shared" si="1"/>
        <v>44153</v>
      </c>
      <c r="N63">
        <f>+VLOOKUP(M63,Sheet1!A$1:B$96,2,0)</f>
        <v>1313049</v>
      </c>
      <c r="O63" s="4">
        <f t="shared" si="2"/>
        <v>0</v>
      </c>
    </row>
    <row r="64" spans="1:16" x14ac:dyDescent="0.25">
      <c r="A64">
        <f t="shared" si="3"/>
        <v>10</v>
      </c>
      <c r="B64" s="3">
        <v>44841</v>
      </c>
      <c r="C64" s="3">
        <v>44841</v>
      </c>
      <c r="D64" s="7" t="s">
        <v>209</v>
      </c>
      <c r="E64" s="7" t="s">
        <v>50</v>
      </c>
      <c r="F64" s="7" t="s">
        <v>34</v>
      </c>
      <c r="G64" s="7" t="s">
        <v>174</v>
      </c>
      <c r="H64" s="7" t="s">
        <v>119</v>
      </c>
      <c r="I64" s="5">
        <v>1203972</v>
      </c>
      <c r="J64" s="5">
        <v>0</v>
      </c>
      <c r="K64" s="5">
        <v>96318</v>
      </c>
      <c r="L64" s="5">
        <v>1300290</v>
      </c>
      <c r="M64">
        <f t="shared" si="1"/>
        <v>46633</v>
      </c>
      <c r="N64">
        <f>+VLOOKUP(M64,Sheet1!A$1:B$96,2,0)</f>
        <v>1300290</v>
      </c>
      <c r="O64" s="4">
        <f t="shared" si="2"/>
        <v>0</v>
      </c>
    </row>
    <row r="65" spans="1:15" x14ac:dyDescent="0.25">
      <c r="A65">
        <f t="shared" si="3"/>
        <v>10</v>
      </c>
      <c r="B65" s="3">
        <v>44841</v>
      </c>
      <c r="C65" s="3">
        <v>44841</v>
      </c>
      <c r="D65" s="7" t="s">
        <v>55</v>
      </c>
      <c r="E65" s="7" t="s">
        <v>50</v>
      </c>
      <c r="F65" s="7" t="s">
        <v>34</v>
      </c>
      <c r="G65" s="7" t="s">
        <v>229</v>
      </c>
      <c r="H65" s="7" t="s">
        <v>225</v>
      </c>
      <c r="I65" s="5">
        <v>2476000</v>
      </c>
      <c r="J65" s="5">
        <v>0</v>
      </c>
      <c r="K65" s="5">
        <v>198080</v>
      </c>
      <c r="L65" s="5">
        <v>2674080</v>
      </c>
      <c r="M65">
        <f t="shared" si="1"/>
        <v>46602</v>
      </c>
      <c r="N65">
        <f>+VLOOKUP(M65,Sheet1!A$1:B$96,2,0)</f>
        <v>2674080</v>
      </c>
      <c r="O65" s="4">
        <f t="shared" si="2"/>
        <v>0</v>
      </c>
    </row>
    <row r="66" spans="1:15" x14ac:dyDescent="0.25">
      <c r="A66">
        <f t="shared" si="3"/>
        <v>10</v>
      </c>
      <c r="B66" s="3">
        <v>44847</v>
      </c>
      <c r="C66" s="3">
        <v>44847</v>
      </c>
      <c r="D66" s="7" t="s">
        <v>249</v>
      </c>
      <c r="E66" s="7" t="s">
        <v>50</v>
      </c>
      <c r="F66" s="7" t="s">
        <v>34</v>
      </c>
      <c r="G66" s="7" t="s">
        <v>158</v>
      </c>
      <c r="H66" s="7" t="s">
        <v>53</v>
      </c>
      <c r="I66" s="5">
        <v>1451330</v>
      </c>
      <c r="J66" s="5">
        <v>0</v>
      </c>
      <c r="K66" s="5">
        <v>116106</v>
      </c>
      <c r="L66" s="5">
        <v>1567436</v>
      </c>
      <c r="M66">
        <f t="shared" si="1"/>
        <v>47408</v>
      </c>
      <c r="N66">
        <f>+VLOOKUP(M66,Sheet1!A$1:B$96,2,0)</f>
        <v>1567436</v>
      </c>
      <c r="O66" s="4">
        <f t="shared" si="2"/>
        <v>0</v>
      </c>
    </row>
    <row r="67" spans="1:15" x14ac:dyDescent="0.25">
      <c r="A67">
        <f t="shared" si="3"/>
        <v>10</v>
      </c>
      <c r="B67" s="3">
        <v>44848</v>
      </c>
      <c r="C67" s="3">
        <v>44848</v>
      </c>
      <c r="D67" s="7" t="s">
        <v>171</v>
      </c>
      <c r="E67" s="7" t="s">
        <v>50</v>
      </c>
      <c r="F67" s="7" t="s">
        <v>34</v>
      </c>
      <c r="G67" s="7" t="s">
        <v>6</v>
      </c>
      <c r="H67" s="7" t="s">
        <v>140</v>
      </c>
      <c r="I67" s="5">
        <v>1950462</v>
      </c>
      <c r="J67" s="5">
        <v>0</v>
      </c>
      <c r="K67" s="5">
        <v>156037</v>
      </c>
      <c r="L67" s="5">
        <v>2106499</v>
      </c>
      <c r="M67">
        <f t="shared" si="1"/>
        <v>47731</v>
      </c>
      <c r="N67">
        <f>+VLOOKUP(M67,Sheet1!A$1:B$96,2,0)</f>
        <v>2106499</v>
      </c>
      <c r="O67" s="4">
        <f t="shared" si="2"/>
        <v>0</v>
      </c>
    </row>
    <row r="68" spans="1:15" x14ac:dyDescent="0.25">
      <c r="A68">
        <f t="shared" si="3"/>
        <v>10</v>
      </c>
      <c r="B68" s="3">
        <v>44848</v>
      </c>
      <c r="C68" s="3">
        <v>44848</v>
      </c>
      <c r="D68" s="7" t="s">
        <v>251</v>
      </c>
      <c r="E68" s="7" t="s">
        <v>50</v>
      </c>
      <c r="F68" s="7" t="s">
        <v>34</v>
      </c>
      <c r="G68" s="7" t="s">
        <v>1</v>
      </c>
      <c r="H68" s="7" t="s">
        <v>225</v>
      </c>
      <c r="I68" s="5">
        <v>926540</v>
      </c>
      <c r="J68" s="5">
        <v>0</v>
      </c>
      <c r="K68" s="5">
        <v>74123</v>
      </c>
      <c r="L68" s="5">
        <v>1000663</v>
      </c>
      <c r="M68">
        <f t="shared" si="1"/>
        <v>47725</v>
      </c>
      <c r="N68">
        <f>+VLOOKUP(M68,Sheet1!A$1:B$96,2,0)</f>
        <v>1000663</v>
      </c>
      <c r="O68" s="4">
        <f t="shared" si="2"/>
        <v>0</v>
      </c>
    </row>
    <row r="69" spans="1:15" x14ac:dyDescent="0.25">
      <c r="A69">
        <f t="shared" si="3"/>
        <v>10</v>
      </c>
      <c r="B69" s="3">
        <v>44852</v>
      </c>
      <c r="C69" s="3">
        <v>44852</v>
      </c>
      <c r="D69" s="7" t="s">
        <v>120</v>
      </c>
      <c r="E69" s="7" t="s">
        <v>50</v>
      </c>
      <c r="F69" s="7" t="s">
        <v>34</v>
      </c>
      <c r="G69" s="7" t="s">
        <v>9</v>
      </c>
      <c r="H69" s="7" t="s">
        <v>269</v>
      </c>
      <c r="I69" s="5">
        <v>833265</v>
      </c>
      <c r="J69" s="5">
        <v>0</v>
      </c>
      <c r="K69" s="5">
        <v>66661</v>
      </c>
      <c r="L69" s="5">
        <v>899926</v>
      </c>
      <c r="M69">
        <f t="shared" si="1"/>
        <v>47911</v>
      </c>
      <c r="N69">
        <f>+VLOOKUP(M69,Sheet1!A$1:B$96,2,0)</f>
        <v>899926</v>
      </c>
      <c r="O69" s="4">
        <f t="shared" si="2"/>
        <v>0</v>
      </c>
    </row>
    <row r="70" spans="1:15" x14ac:dyDescent="0.25">
      <c r="A70">
        <f t="shared" si="3"/>
        <v>10</v>
      </c>
      <c r="B70" s="3">
        <v>44861</v>
      </c>
      <c r="C70" s="3">
        <v>44861</v>
      </c>
      <c r="D70" s="7" t="s">
        <v>226</v>
      </c>
      <c r="E70" s="7" t="s">
        <v>50</v>
      </c>
      <c r="F70" s="7" t="s">
        <v>34</v>
      </c>
      <c r="G70" s="7" t="s">
        <v>211</v>
      </c>
      <c r="H70" s="7" t="s">
        <v>42</v>
      </c>
      <c r="I70" s="5">
        <v>813342</v>
      </c>
      <c r="J70" s="5">
        <v>0</v>
      </c>
      <c r="K70" s="5">
        <v>65067</v>
      </c>
      <c r="L70" s="5">
        <v>878409</v>
      </c>
      <c r="M70">
        <f t="shared" ref="M70:M107" si="4">+D70*1</f>
        <v>49054</v>
      </c>
      <c r="N70">
        <f>+VLOOKUP(M70,Sheet1!A$1:B$96,2,0)</f>
        <v>878409</v>
      </c>
      <c r="O70" s="4">
        <f t="shared" ref="O70:O102" si="5">+N70-L70</f>
        <v>0</v>
      </c>
    </row>
    <row r="71" spans="1:15" x14ac:dyDescent="0.25">
      <c r="A71">
        <f t="shared" si="3"/>
        <v>11</v>
      </c>
      <c r="B71" s="3">
        <v>44866</v>
      </c>
      <c r="C71" s="3">
        <v>44866</v>
      </c>
      <c r="D71" s="7" t="s">
        <v>133</v>
      </c>
      <c r="E71" s="7" t="s">
        <v>50</v>
      </c>
      <c r="F71" s="7" t="s">
        <v>34</v>
      </c>
      <c r="G71" s="7" t="s">
        <v>77</v>
      </c>
      <c r="H71" s="7" t="s">
        <v>28</v>
      </c>
      <c r="I71" s="5">
        <v>1193283</v>
      </c>
      <c r="J71" s="5">
        <v>0</v>
      </c>
      <c r="K71" s="5">
        <v>95463</v>
      </c>
      <c r="L71" s="5">
        <v>1288746</v>
      </c>
      <c r="M71">
        <f t="shared" si="4"/>
        <v>49574</v>
      </c>
      <c r="N71">
        <f>+VLOOKUP(M71,Sheet1!A$1:B$96,2,0)</f>
        <v>1288746</v>
      </c>
      <c r="O71" s="4">
        <f t="shared" si="5"/>
        <v>0</v>
      </c>
    </row>
    <row r="72" spans="1:15" x14ac:dyDescent="0.25">
      <c r="A72">
        <f t="shared" si="3"/>
        <v>11</v>
      </c>
      <c r="B72" s="3">
        <v>44866</v>
      </c>
      <c r="C72" s="3">
        <v>44866</v>
      </c>
      <c r="D72" s="7" t="s">
        <v>206</v>
      </c>
      <c r="E72" s="7" t="s">
        <v>50</v>
      </c>
      <c r="F72" s="7" t="s">
        <v>34</v>
      </c>
      <c r="G72" s="7" t="s">
        <v>148</v>
      </c>
      <c r="H72" s="7" t="s">
        <v>269</v>
      </c>
      <c r="I72" s="5">
        <v>1272200</v>
      </c>
      <c r="J72" s="5">
        <v>0</v>
      </c>
      <c r="K72" s="5">
        <v>101776</v>
      </c>
      <c r="L72" s="5">
        <v>1373976</v>
      </c>
      <c r="M72">
        <f t="shared" si="4"/>
        <v>49569</v>
      </c>
      <c r="N72">
        <f>+VLOOKUP(M72,Sheet1!A$1:B$96,2,0)</f>
        <v>1373976</v>
      </c>
      <c r="O72" s="4">
        <f t="shared" si="5"/>
        <v>0</v>
      </c>
    </row>
    <row r="73" spans="1:15" x14ac:dyDescent="0.25">
      <c r="A73">
        <f t="shared" si="3"/>
        <v>11</v>
      </c>
      <c r="B73" s="3">
        <v>44866</v>
      </c>
      <c r="C73" s="3">
        <v>44866</v>
      </c>
      <c r="D73" s="7" t="s">
        <v>141</v>
      </c>
      <c r="E73" s="7" t="s">
        <v>50</v>
      </c>
      <c r="F73" s="7" t="s">
        <v>34</v>
      </c>
      <c r="G73" s="7" t="s">
        <v>162</v>
      </c>
      <c r="H73" s="7" t="s">
        <v>225</v>
      </c>
      <c r="I73" s="5">
        <v>2164800</v>
      </c>
      <c r="J73" s="5">
        <v>0</v>
      </c>
      <c r="K73" s="5">
        <v>173184</v>
      </c>
      <c r="L73" s="5">
        <v>2337984</v>
      </c>
      <c r="M73">
        <f t="shared" si="4"/>
        <v>49600</v>
      </c>
      <c r="N73">
        <f>+VLOOKUP(M73,Sheet1!A$1:B$96,2,0)</f>
        <v>2337984</v>
      </c>
      <c r="O73" s="4">
        <f t="shared" si="5"/>
        <v>0</v>
      </c>
    </row>
    <row r="74" spans="1:15" x14ac:dyDescent="0.25">
      <c r="A74">
        <f t="shared" si="3"/>
        <v>11</v>
      </c>
      <c r="B74" s="3">
        <v>44868</v>
      </c>
      <c r="C74" s="3">
        <v>44868</v>
      </c>
      <c r="D74" s="7" t="s">
        <v>163</v>
      </c>
      <c r="E74" s="7" t="s">
        <v>50</v>
      </c>
      <c r="F74" s="7" t="s">
        <v>34</v>
      </c>
      <c r="G74" s="7" t="s">
        <v>20</v>
      </c>
      <c r="H74" s="7" t="s">
        <v>152</v>
      </c>
      <c r="I74" s="5">
        <v>1304473</v>
      </c>
      <c r="J74" s="5">
        <v>0</v>
      </c>
      <c r="K74" s="5">
        <v>104358</v>
      </c>
      <c r="L74" s="5">
        <v>1408831</v>
      </c>
      <c r="M74">
        <f t="shared" si="4"/>
        <v>49755</v>
      </c>
      <c r="N74">
        <f>+VLOOKUP(M74,Sheet1!A$1:B$96,2,0)</f>
        <v>1408831</v>
      </c>
      <c r="O74" s="4">
        <f t="shared" si="5"/>
        <v>0</v>
      </c>
    </row>
    <row r="75" spans="1:15" x14ac:dyDescent="0.25">
      <c r="A75">
        <f t="shared" si="3"/>
        <v>11</v>
      </c>
      <c r="B75" s="3">
        <v>44873</v>
      </c>
      <c r="C75" s="3">
        <v>44873</v>
      </c>
      <c r="D75" s="7" t="s">
        <v>63</v>
      </c>
      <c r="E75" s="7" t="s">
        <v>50</v>
      </c>
      <c r="F75" s="7" t="s">
        <v>34</v>
      </c>
      <c r="G75" s="7" t="s">
        <v>117</v>
      </c>
      <c r="H75" s="7" t="s">
        <v>119</v>
      </c>
      <c r="I75" s="5">
        <v>1122087</v>
      </c>
      <c r="J75" s="5">
        <v>0</v>
      </c>
      <c r="K75" s="5">
        <v>89767</v>
      </c>
      <c r="L75" s="5">
        <v>1211854</v>
      </c>
      <c r="M75">
        <f t="shared" si="4"/>
        <v>50744</v>
      </c>
      <c r="N75">
        <f>+VLOOKUP(M75,Sheet1!A$1:B$96,2,0)</f>
        <v>1211854</v>
      </c>
      <c r="O75" s="4">
        <f t="shared" si="5"/>
        <v>0</v>
      </c>
    </row>
    <row r="76" spans="1:15" x14ac:dyDescent="0.25">
      <c r="A76">
        <f t="shared" si="3"/>
        <v>11</v>
      </c>
      <c r="B76" s="3">
        <v>44875</v>
      </c>
      <c r="C76" s="3">
        <v>44875</v>
      </c>
      <c r="D76" s="7" t="s">
        <v>217</v>
      </c>
      <c r="E76" s="7" t="s">
        <v>50</v>
      </c>
      <c r="F76" s="7" t="s">
        <v>34</v>
      </c>
      <c r="G76" s="7" t="s">
        <v>4</v>
      </c>
      <c r="H76" s="7" t="s">
        <v>44</v>
      </c>
      <c r="I76" s="5">
        <v>1157540</v>
      </c>
      <c r="J76" s="5">
        <v>0</v>
      </c>
      <c r="K76" s="5">
        <v>92603</v>
      </c>
      <c r="L76" s="5">
        <v>1250143</v>
      </c>
      <c r="M76">
        <f t="shared" si="4"/>
        <v>50913</v>
      </c>
      <c r="N76">
        <f>+VLOOKUP(M76,Sheet1!A$1:B$96,2,0)</f>
        <v>1250143</v>
      </c>
      <c r="O76" s="4">
        <f t="shared" si="5"/>
        <v>0</v>
      </c>
    </row>
    <row r="77" spans="1:15" x14ac:dyDescent="0.25">
      <c r="A77">
        <f t="shared" si="3"/>
        <v>11</v>
      </c>
      <c r="B77" s="3">
        <v>44877</v>
      </c>
      <c r="C77" s="3">
        <v>44877</v>
      </c>
      <c r="D77" s="7" t="s">
        <v>184</v>
      </c>
      <c r="E77" s="7" t="s">
        <v>50</v>
      </c>
      <c r="F77" s="7" t="s">
        <v>34</v>
      </c>
      <c r="G77" s="7" t="s">
        <v>31</v>
      </c>
      <c r="H77" s="7" t="s">
        <v>152</v>
      </c>
      <c r="I77" s="5">
        <v>1311194</v>
      </c>
      <c r="J77" s="5">
        <v>0</v>
      </c>
      <c r="K77" s="5">
        <v>104896</v>
      </c>
      <c r="L77" s="5">
        <v>1416090</v>
      </c>
      <c r="M77">
        <f t="shared" si="4"/>
        <v>50885</v>
      </c>
      <c r="N77">
        <f>+VLOOKUP(M77,Sheet1!A$1:B$96,2,0)</f>
        <v>1416090</v>
      </c>
      <c r="O77" s="4">
        <f t="shared" si="5"/>
        <v>0</v>
      </c>
    </row>
    <row r="78" spans="1:15" x14ac:dyDescent="0.25">
      <c r="A78">
        <f t="shared" si="3"/>
        <v>11</v>
      </c>
      <c r="B78" s="3">
        <v>44879</v>
      </c>
      <c r="C78" s="3">
        <v>44879</v>
      </c>
      <c r="D78" s="7" t="s">
        <v>241</v>
      </c>
      <c r="E78" s="7" t="s">
        <v>50</v>
      </c>
      <c r="F78" s="7" t="s">
        <v>34</v>
      </c>
      <c r="G78" s="7" t="s">
        <v>39</v>
      </c>
      <c r="H78" s="7" t="s">
        <v>245</v>
      </c>
      <c r="I78" s="5">
        <v>1017660</v>
      </c>
      <c r="J78" s="5">
        <v>0</v>
      </c>
      <c r="K78" s="5">
        <v>81413</v>
      </c>
      <c r="L78" s="5">
        <v>1099073</v>
      </c>
      <c r="M78">
        <f t="shared" si="4"/>
        <v>51137</v>
      </c>
      <c r="N78">
        <f>+VLOOKUP(M78,Sheet1!A$1:B$96,2,0)</f>
        <v>1099073</v>
      </c>
      <c r="O78" s="4">
        <f t="shared" si="5"/>
        <v>0</v>
      </c>
    </row>
    <row r="79" spans="1:15" x14ac:dyDescent="0.25">
      <c r="A79">
        <f t="shared" si="3"/>
        <v>11</v>
      </c>
      <c r="B79" s="3">
        <v>44882</v>
      </c>
      <c r="C79" s="3">
        <v>44882</v>
      </c>
      <c r="D79" s="7" t="s">
        <v>60</v>
      </c>
      <c r="E79" s="7" t="s">
        <v>50</v>
      </c>
      <c r="F79" s="7" t="s">
        <v>34</v>
      </c>
      <c r="G79" s="7" t="s">
        <v>127</v>
      </c>
      <c r="H79" s="7" t="s">
        <v>225</v>
      </c>
      <c r="I79" s="5">
        <v>587448</v>
      </c>
      <c r="J79" s="5">
        <v>0</v>
      </c>
      <c r="K79" s="5">
        <v>46996</v>
      </c>
      <c r="L79" s="5">
        <v>634444</v>
      </c>
      <c r="M79">
        <f t="shared" si="4"/>
        <v>51172</v>
      </c>
      <c r="N79">
        <f>+VLOOKUP(M79,Sheet1!A$1:B$96,2,0)</f>
        <v>634444</v>
      </c>
      <c r="O79" s="4">
        <f t="shared" si="5"/>
        <v>0</v>
      </c>
    </row>
    <row r="80" spans="1:15" x14ac:dyDescent="0.25">
      <c r="A80">
        <f t="shared" si="3"/>
        <v>11</v>
      </c>
      <c r="B80" s="3">
        <v>44883</v>
      </c>
      <c r="C80" s="3">
        <v>44883</v>
      </c>
      <c r="D80" s="7" t="s">
        <v>69</v>
      </c>
      <c r="E80" s="7" t="s">
        <v>50</v>
      </c>
      <c r="F80" s="7" t="s">
        <v>34</v>
      </c>
      <c r="G80" s="7" t="s">
        <v>26</v>
      </c>
      <c r="H80" s="7" t="s">
        <v>119</v>
      </c>
      <c r="I80" s="5">
        <v>1471099</v>
      </c>
      <c r="J80" s="5">
        <v>0</v>
      </c>
      <c r="K80" s="5">
        <v>117688</v>
      </c>
      <c r="L80" s="5">
        <v>1588787</v>
      </c>
      <c r="M80">
        <f t="shared" si="4"/>
        <v>51575</v>
      </c>
      <c r="N80">
        <f>+VLOOKUP(M80,Sheet1!A$1:B$96,2,0)</f>
        <v>1588787</v>
      </c>
      <c r="O80" s="4">
        <f t="shared" si="5"/>
        <v>0</v>
      </c>
    </row>
    <row r="81" spans="1:15" x14ac:dyDescent="0.25">
      <c r="A81">
        <f t="shared" si="3"/>
        <v>11</v>
      </c>
      <c r="B81" s="3">
        <v>44883</v>
      </c>
      <c r="C81" s="3">
        <v>44883</v>
      </c>
      <c r="D81" s="7" t="s">
        <v>89</v>
      </c>
      <c r="E81" s="7" t="s">
        <v>50</v>
      </c>
      <c r="F81" s="7" t="s">
        <v>34</v>
      </c>
      <c r="G81" s="7" t="s">
        <v>197</v>
      </c>
      <c r="H81" s="7" t="s">
        <v>191</v>
      </c>
      <c r="I81" s="5">
        <v>1161064</v>
      </c>
      <c r="J81" s="5">
        <v>0</v>
      </c>
      <c r="K81" s="5">
        <v>92885</v>
      </c>
      <c r="L81" s="5">
        <v>1253949</v>
      </c>
      <c r="M81">
        <f t="shared" si="4"/>
        <v>51293</v>
      </c>
      <c r="N81">
        <f>+VLOOKUP(M81,Sheet1!A$1:B$96,2,0)</f>
        <v>1253949</v>
      </c>
      <c r="O81" s="4">
        <f t="shared" si="5"/>
        <v>0</v>
      </c>
    </row>
    <row r="82" spans="1:15" x14ac:dyDescent="0.25">
      <c r="A82">
        <f t="shared" si="3"/>
        <v>11</v>
      </c>
      <c r="B82" s="3">
        <v>44888</v>
      </c>
      <c r="C82" s="3">
        <v>44888</v>
      </c>
      <c r="D82" s="7" t="s">
        <v>263</v>
      </c>
      <c r="E82" s="7" t="s">
        <v>50</v>
      </c>
      <c r="F82" s="7" t="s">
        <v>34</v>
      </c>
      <c r="G82" s="7" t="s">
        <v>131</v>
      </c>
      <c r="H82" s="7" t="s">
        <v>245</v>
      </c>
      <c r="I82" s="5">
        <v>907241</v>
      </c>
      <c r="J82" s="5">
        <v>0</v>
      </c>
      <c r="K82" s="5">
        <v>72579</v>
      </c>
      <c r="L82" s="5">
        <v>979820</v>
      </c>
      <c r="M82">
        <f t="shared" si="4"/>
        <v>52132</v>
      </c>
      <c r="N82">
        <f>+VLOOKUP(M82,Sheet1!A$1:B$96,2,0)</f>
        <v>979820</v>
      </c>
      <c r="O82" s="4">
        <f t="shared" si="5"/>
        <v>0</v>
      </c>
    </row>
    <row r="83" spans="1:15" x14ac:dyDescent="0.25">
      <c r="A83">
        <f t="shared" si="3"/>
        <v>11</v>
      </c>
      <c r="B83" s="3">
        <v>44888</v>
      </c>
      <c r="C83" s="3">
        <v>44888</v>
      </c>
      <c r="D83" s="7" t="s">
        <v>62</v>
      </c>
      <c r="E83" s="7" t="s">
        <v>50</v>
      </c>
      <c r="F83" s="7" t="s">
        <v>34</v>
      </c>
      <c r="G83" s="7" t="s">
        <v>65</v>
      </c>
      <c r="H83" s="7" t="s">
        <v>225</v>
      </c>
      <c r="I83" s="5">
        <v>739924</v>
      </c>
      <c r="J83" s="5">
        <v>0</v>
      </c>
      <c r="K83" s="5">
        <v>59194</v>
      </c>
      <c r="L83" s="5">
        <v>799118</v>
      </c>
      <c r="M83">
        <f t="shared" si="4"/>
        <v>52128</v>
      </c>
      <c r="N83">
        <f>+VLOOKUP(M83,Sheet1!A$1:B$96,2,0)</f>
        <v>799118</v>
      </c>
      <c r="O83" s="4">
        <f t="shared" si="5"/>
        <v>0</v>
      </c>
    </row>
    <row r="84" spans="1:15" x14ac:dyDescent="0.25">
      <c r="A84">
        <f t="shared" si="3"/>
        <v>11</v>
      </c>
      <c r="B84" s="3">
        <v>44894</v>
      </c>
      <c r="C84" s="3">
        <v>44894</v>
      </c>
      <c r="D84" s="7" t="s">
        <v>112</v>
      </c>
      <c r="E84" s="7" t="s">
        <v>50</v>
      </c>
      <c r="F84" s="7" t="s">
        <v>34</v>
      </c>
      <c r="G84" s="7" t="s">
        <v>151</v>
      </c>
      <c r="H84" s="7" t="s">
        <v>152</v>
      </c>
      <c r="I84" s="5">
        <v>1223494</v>
      </c>
      <c r="J84" s="5">
        <v>0</v>
      </c>
      <c r="K84" s="5">
        <v>97880</v>
      </c>
      <c r="L84" s="5">
        <v>1321374</v>
      </c>
      <c r="M84">
        <f t="shared" si="4"/>
        <v>53246</v>
      </c>
      <c r="N84">
        <f>+VLOOKUP(M84,Sheet1!A$1:B$96,2,0)</f>
        <v>1321374</v>
      </c>
      <c r="O84" s="4">
        <f t="shared" si="5"/>
        <v>0</v>
      </c>
    </row>
    <row r="85" spans="1:15" x14ac:dyDescent="0.25">
      <c r="A85">
        <f t="shared" si="3"/>
        <v>12</v>
      </c>
      <c r="B85" s="3">
        <v>44901</v>
      </c>
      <c r="C85" s="3">
        <v>44901</v>
      </c>
      <c r="D85" s="7" t="s">
        <v>157</v>
      </c>
      <c r="E85" s="7" t="s">
        <v>50</v>
      </c>
      <c r="F85" s="7" t="s">
        <v>34</v>
      </c>
      <c r="G85" s="7" t="s">
        <v>36</v>
      </c>
      <c r="H85" s="7" t="s">
        <v>28</v>
      </c>
      <c r="I85" s="5">
        <v>917194</v>
      </c>
      <c r="J85" s="5">
        <v>0</v>
      </c>
      <c r="K85" s="5">
        <v>73376</v>
      </c>
      <c r="L85" s="5">
        <v>990570</v>
      </c>
      <c r="M85">
        <f t="shared" si="4"/>
        <v>54477</v>
      </c>
      <c r="N85">
        <f>+VLOOKUP(M85,Sheet1!A$1:B$96,2,0)</f>
        <v>990570</v>
      </c>
      <c r="O85" s="4">
        <f t="shared" si="5"/>
        <v>0</v>
      </c>
    </row>
    <row r="86" spans="1:15" x14ac:dyDescent="0.25">
      <c r="A86">
        <f t="shared" si="3"/>
        <v>12</v>
      </c>
      <c r="B86" s="3">
        <v>44901</v>
      </c>
      <c r="C86" s="77">
        <v>44901</v>
      </c>
      <c r="D86" s="78" t="s">
        <v>121</v>
      </c>
      <c r="E86" s="78" t="s">
        <v>50</v>
      </c>
      <c r="F86" s="78" t="s">
        <v>34</v>
      </c>
      <c r="G86" s="78" t="s">
        <v>219</v>
      </c>
      <c r="H86" s="78" t="s">
        <v>42</v>
      </c>
      <c r="I86" s="79">
        <v>2321217</v>
      </c>
      <c r="J86" s="79">
        <v>0</v>
      </c>
      <c r="K86" s="79">
        <v>185697</v>
      </c>
      <c r="L86" s="79">
        <v>2506914</v>
      </c>
      <c r="M86">
        <f t="shared" si="4"/>
        <v>54498</v>
      </c>
      <c r="N86">
        <f>+VLOOKUP(M86,Sheet1!A$1:B$96,2,0)</f>
        <v>2506914</v>
      </c>
      <c r="O86" s="4">
        <f t="shared" si="5"/>
        <v>0</v>
      </c>
    </row>
    <row r="87" spans="1:15" x14ac:dyDescent="0.25">
      <c r="A87">
        <f t="shared" si="3"/>
        <v>12</v>
      </c>
      <c r="B87" s="99">
        <v>44901</v>
      </c>
      <c r="C87" s="91">
        <v>44901</v>
      </c>
      <c r="D87" s="92" t="s">
        <v>172</v>
      </c>
      <c r="E87" s="92" t="s">
        <v>50</v>
      </c>
      <c r="F87" s="92" t="s">
        <v>34</v>
      </c>
      <c r="G87" s="92" t="s">
        <v>259</v>
      </c>
      <c r="H87" s="92" t="s">
        <v>220</v>
      </c>
      <c r="I87" s="93">
        <v>978304</v>
      </c>
      <c r="J87" s="93">
        <v>48916</v>
      </c>
      <c r="K87" s="93">
        <v>74351</v>
      </c>
      <c r="L87" s="93">
        <v>1003739</v>
      </c>
      <c r="M87">
        <f t="shared" si="4"/>
        <v>54439</v>
      </c>
      <c r="N87">
        <f>+VLOOKUP(M87,Sheet1!A$1:B$96,2,0)</f>
        <v>1003739</v>
      </c>
      <c r="O87" s="4">
        <f t="shared" si="5"/>
        <v>0</v>
      </c>
    </row>
    <row r="88" spans="1:15" x14ac:dyDescent="0.25">
      <c r="A88">
        <f t="shared" si="3"/>
        <v>12</v>
      </c>
      <c r="B88" s="3">
        <v>44901</v>
      </c>
      <c r="C88" s="83">
        <v>44901</v>
      </c>
      <c r="D88" s="84" t="s">
        <v>180</v>
      </c>
      <c r="E88" s="84" t="s">
        <v>50</v>
      </c>
      <c r="F88" s="84" t="s">
        <v>34</v>
      </c>
      <c r="G88" s="84" t="s">
        <v>110</v>
      </c>
      <c r="H88" s="84" t="s">
        <v>225</v>
      </c>
      <c r="I88" s="86">
        <v>1298879</v>
      </c>
      <c r="J88" s="86">
        <v>0</v>
      </c>
      <c r="K88" s="86">
        <v>103910</v>
      </c>
      <c r="L88" s="86">
        <v>1402789</v>
      </c>
      <c r="M88">
        <f t="shared" si="4"/>
        <v>54438</v>
      </c>
      <c r="N88">
        <f>+VLOOKUP(M88,Sheet1!A$1:B$96,2,0)</f>
        <v>1402789</v>
      </c>
      <c r="O88" s="4">
        <f t="shared" si="5"/>
        <v>0</v>
      </c>
    </row>
    <row r="89" spans="1:15" x14ac:dyDescent="0.25">
      <c r="A89">
        <f t="shared" si="3"/>
        <v>12</v>
      </c>
      <c r="B89" s="3">
        <v>44908</v>
      </c>
      <c r="C89" s="3">
        <v>44908</v>
      </c>
      <c r="D89" s="7" t="s">
        <v>24</v>
      </c>
      <c r="E89" s="7" t="s">
        <v>50</v>
      </c>
      <c r="F89" s="7" t="s">
        <v>34</v>
      </c>
      <c r="G89" s="7" t="s">
        <v>25</v>
      </c>
      <c r="H89" s="7" t="s">
        <v>225</v>
      </c>
      <c r="I89" s="5">
        <v>557536</v>
      </c>
      <c r="J89" s="5">
        <v>0</v>
      </c>
      <c r="K89" s="5">
        <v>44603</v>
      </c>
      <c r="L89" s="5">
        <v>602139</v>
      </c>
      <c r="M89">
        <f t="shared" si="4"/>
        <v>55438</v>
      </c>
      <c r="N89">
        <f>+VLOOKUP(M89,Sheet1!A$1:B$96,2,0)</f>
        <v>602139</v>
      </c>
      <c r="O89" s="4">
        <f t="shared" si="5"/>
        <v>0</v>
      </c>
    </row>
    <row r="90" spans="1:15" x14ac:dyDescent="0.25">
      <c r="A90">
        <f t="shared" si="3"/>
        <v>12</v>
      </c>
      <c r="B90" s="3">
        <v>44915</v>
      </c>
      <c r="C90" s="3">
        <v>44915</v>
      </c>
      <c r="D90" s="7" t="s">
        <v>99</v>
      </c>
      <c r="E90" s="7" t="s">
        <v>50</v>
      </c>
      <c r="F90" s="7" t="s">
        <v>34</v>
      </c>
      <c r="G90" s="7" t="s">
        <v>143</v>
      </c>
      <c r="H90" s="7" t="s">
        <v>245</v>
      </c>
      <c r="I90" s="5">
        <v>1250680</v>
      </c>
      <c r="J90" s="5">
        <v>0</v>
      </c>
      <c r="K90" s="5">
        <v>100054</v>
      </c>
      <c r="L90" s="5">
        <v>1350734</v>
      </c>
      <c r="M90">
        <f t="shared" si="4"/>
        <v>56504</v>
      </c>
      <c r="N90">
        <f>+VLOOKUP(M90,Sheet1!A$1:B$96,2,0)</f>
        <v>1350734</v>
      </c>
      <c r="O90" s="4">
        <f t="shared" si="5"/>
        <v>0</v>
      </c>
    </row>
    <row r="91" spans="1:15" x14ac:dyDescent="0.25">
      <c r="A91">
        <f t="shared" si="3"/>
        <v>12</v>
      </c>
      <c r="B91" s="3">
        <v>44915</v>
      </c>
      <c r="C91" s="3">
        <v>44915</v>
      </c>
      <c r="D91" s="7" t="s">
        <v>183</v>
      </c>
      <c r="E91" s="7" t="s">
        <v>50</v>
      </c>
      <c r="F91" s="7" t="s">
        <v>34</v>
      </c>
      <c r="G91" s="7" t="s">
        <v>254</v>
      </c>
      <c r="H91" s="7" t="s">
        <v>225</v>
      </c>
      <c r="I91" s="5">
        <v>500193</v>
      </c>
      <c r="J91" s="5">
        <v>0</v>
      </c>
      <c r="K91" s="5">
        <v>40015</v>
      </c>
      <c r="L91" s="5">
        <v>540208</v>
      </c>
      <c r="M91">
        <f t="shared" si="4"/>
        <v>56232</v>
      </c>
      <c r="N91">
        <f>+VLOOKUP(M91,Sheet1!A$1:B$96,2,0)</f>
        <v>540208</v>
      </c>
      <c r="O91" s="4">
        <f t="shared" si="5"/>
        <v>0</v>
      </c>
    </row>
    <row r="92" spans="1:15" x14ac:dyDescent="0.25">
      <c r="A92">
        <f t="shared" si="3"/>
        <v>12</v>
      </c>
      <c r="B92" s="3">
        <v>44915</v>
      </c>
      <c r="C92" s="3">
        <v>44915</v>
      </c>
      <c r="D92" s="7" t="s">
        <v>272</v>
      </c>
      <c r="E92" s="7" t="s">
        <v>50</v>
      </c>
      <c r="F92" s="7" t="s">
        <v>34</v>
      </c>
      <c r="G92" s="7" t="s">
        <v>46</v>
      </c>
      <c r="H92" s="7" t="s">
        <v>44</v>
      </c>
      <c r="I92" s="5">
        <v>1241685</v>
      </c>
      <c r="J92" s="5">
        <v>0</v>
      </c>
      <c r="K92" s="5">
        <v>99335</v>
      </c>
      <c r="L92" s="5">
        <v>1341020</v>
      </c>
      <c r="M92">
        <f t="shared" si="4"/>
        <v>56505</v>
      </c>
      <c r="N92">
        <f>+VLOOKUP(M92,Sheet1!A$1:B$96,2,0)</f>
        <v>1341020</v>
      </c>
      <c r="O92" s="4">
        <f t="shared" si="5"/>
        <v>0</v>
      </c>
    </row>
    <row r="93" spans="1:15" x14ac:dyDescent="0.25">
      <c r="A93">
        <f t="shared" si="3"/>
        <v>12</v>
      </c>
      <c r="B93" s="3">
        <v>44916</v>
      </c>
      <c r="C93" s="3">
        <v>44916</v>
      </c>
      <c r="D93" s="7" t="s">
        <v>95</v>
      </c>
      <c r="E93" s="7" t="s">
        <v>50</v>
      </c>
      <c r="F93" s="7" t="s">
        <v>34</v>
      </c>
      <c r="G93" s="7" t="s">
        <v>182</v>
      </c>
      <c r="H93" s="7" t="s">
        <v>152</v>
      </c>
      <c r="I93" s="5">
        <v>1715355</v>
      </c>
      <c r="J93" s="5">
        <v>0</v>
      </c>
      <c r="K93" s="5">
        <v>137228</v>
      </c>
      <c r="L93" s="5">
        <v>1852583</v>
      </c>
      <c r="M93">
        <f t="shared" si="4"/>
        <v>56642</v>
      </c>
      <c r="N93">
        <f>+VLOOKUP(M93,Sheet1!A$1:B$96,2,0)</f>
        <v>1852583</v>
      </c>
      <c r="O93" s="4">
        <f t="shared" si="5"/>
        <v>0</v>
      </c>
    </row>
    <row r="94" spans="1:15" x14ac:dyDescent="0.25">
      <c r="A94">
        <f t="shared" si="3"/>
        <v>12</v>
      </c>
      <c r="B94" s="3">
        <v>44917</v>
      </c>
      <c r="C94" s="3">
        <v>44917</v>
      </c>
      <c r="D94" s="7" t="s">
        <v>71</v>
      </c>
      <c r="E94" s="7" t="s">
        <v>50</v>
      </c>
      <c r="F94" s="7" t="s">
        <v>34</v>
      </c>
      <c r="G94" s="7" t="s">
        <v>27</v>
      </c>
      <c r="H94" s="7" t="s">
        <v>42</v>
      </c>
      <c r="I94" s="5">
        <v>2890413</v>
      </c>
      <c r="J94" s="5">
        <v>0</v>
      </c>
      <c r="K94" s="5">
        <v>231233</v>
      </c>
      <c r="L94" s="5">
        <v>3121646</v>
      </c>
      <c r="M94">
        <f t="shared" si="4"/>
        <v>56491</v>
      </c>
      <c r="N94">
        <f>+VLOOKUP(M94,Sheet1!A$1:B$96,2,0)</f>
        <v>3121646</v>
      </c>
      <c r="O94" s="4">
        <f t="shared" si="5"/>
        <v>0</v>
      </c>
    </row>
    <row r="95" spans="1:15" x14ac:dyDescent="0.25">
      <c r="A95">
        <f t="shared" si="3"/>
        <v>12</v>
      </c>
      <c r="B95" s="3">
        <v>44918</v>
      </c>
      <c r="C95" s="3">
        <v>44918</v>
      </c>
      <c r="D95" s="7" t="s">
        <v>149</v>
      </c>
      <c r="E95" s="7" t="s">
        <v>50</v>
      </c>
      <c r="F95" s="7" t="s">
        <v>34</v>
      </c>
      <c r="G95" s="7" t="s">
        <v>80</v>
      </c>
      <c r="H95" s="7" t="s">
        <v>191</v>
      </c>
      <c r="I95" s="5">
        <v>1139264</v>
      </c>
      <c r="J95" s="5">
        <v>0</v>
      </c>
      <c r="K95" s="5">
        <v>91141</v>
      </c>
      <c r="L95" s="5">
        <v>1230405</v>
      </c>
      <c r="M95">
        <f t="shared" si="4"/>
        <v>56986</v>
      </c>
      <c r="N95">
        <f>+VLOOKUP(M95,Sheet1!A$1:B$96,2,0)</f>
        <v>1230405</v>
      </c>
      <c r="O95" s="4">
        <f t="shared" si="5"/>
        <v>0</v>
      </c>
    </row>
    <row r="96" spans="1:15" x14ac:dyDescent="0.25">
      <c r="A96">
        <f t="shared" si="3"/>
        <v>12</v>
      </c>
      <c r="B96" s="3">
        <v>44921</v>
      </c>
      <c r="C96" s="3">
        <v>44921</v>
      </c>
      <c r="D96" s="7" t="s">
        <v>7</v>
      </c>
      <c r="E96" s="7" t="s">
        <v>50</v>
      </c>
      <c r="F96" s="7" t="s">
        <v>34</v>
      </c>
      <c r="G96" s="7" t="s">
        <v>122</v>
      </c>
      <c r="H96" s="7" t="s">
        <v>225</v>
      </c>
      <c r="I96" s="5">
        <v>283800</v>
      </c>
      <c r="J96" s="5">
        <v>0</v>
      </c>
      <c r="K96" s="5">
        <v>22704</v>
      </c>
      <c r="L96" s="5">
        <v>306504</v>
      </c>
      <c r="M96">
        <f t="shared" si="4"/>
        <v>56868</v>
      </c>
      <c r="N96">
        <f>+VLOOKUP(M96,Sheet1!A$1:B$96,2,0)</f>
        <v>306504</v>
      </c>
      <c r="O96" s="4">
        <f t="shared" si="5"/>
        <v>0</v>
      </c>
    </row>
    <row r="97" spans="1:15" x14ac:dyDescent="0.25">
      <c r="A97">
        <f t="shared" si="3"/>
        <v>12</v>
      </c>
      <c r="B97" s="3">
        <v>44922</v>
      </c>
      <c r="C97" s="3">
        <v>44922</v>
      </c>
      <c r="D97" s="7" t="s">
        <v>212</v>
      </c>
      <c r="E97" s="7" t="s">
        <v>50</v>
      </c>
      <c r="F97" s="7" t="s">
        <v>34</v>
      </c>
      <c r="G97" s="7" t="s">
        <v>123</v>
      </c>
      <c r="H97" s="7" t="s">
        <v>28</v>
      </c>
      <c r="I97" s="5">
        <v>1092917</v>
      </c>
      <c r="J97" s="5">
        <v>0</v>
      </c>
      <c r="K97" s="5">
        <v>87433</v>
      </c>
      <c r="L97" s="5">
        <v>1180350</v>
      </c>
      <c r="M97">
        <f t="shared" si="4"/>
        <v>56975</v>
      </c>
      <c r="N97">
        <f>+VLOOKUP(M97,Sheet1!A$1:B$96,2,0)</f>
        <v>1180350</v>
      </c>
      <c r="O97" s="4">
        <f t="shared" si="5"/>
        <v>0</v>
      </c>
    </row>
    <row r="98" spans="1:15" x14ac:dyDescent="0.25">
      <c r="A98">
        <f t="shared" si="3"/>
        <v>12</v>
      </c>
      <c r="B98" s="3">
        <v>44925</v>
      </c>
      <c r="C98" s="3">
        <v>44925</v>
      </c>
      <c r="D98" s="7" t="s">
        <v>268</v>
      </c>
      <c r="E98" s="7" t="s">
        <v>50</v>
      </c>
      <c r="F98" s="7" t="s">
        <v>34</v>
      </c>
      <c r="G98" s="7" t="s">
        <v>201</v>
      </c>
      <c r="H98" s="7" t="s">
        <v>152</v>
      </c>
      <c r="I98" s="5">
        <v>657527</v>
      </c>
      <c r="J98" s="5">
        <v>0</v>
      </c>
      <c r="K98" s="5">
        <v>52602</v>
      </c>
      <c r="L98" s="5">
        <v>710129</v>
      </c>
      <c r="M98">
        <f t="shared" si="4"/>
        <v>57756</v>
      </c>
      <c r="N98">
        <f>+VLOOKUP(M98,Sheet1!A$1:B$96,2,0)</f>
        <v>710129</v>
      </c>
      <c r="O98" s="4">
        <f t="shared" si="5"/>
        <v>0</v>
      </c>
    </row>
    <row r="99" spans="1:15" x14ac:dyDescent="0.25">
      <c r="A99">
        <f t="shared" si="3"/>
        <v>12</v>
      </c>
      <c r="B99" s="3">
        <v>44925</v>
      </c>
      <c r="C99" s="3">
        <v>44925</v>
      </c>
      <c r="D99" s="7" t="s">
        <v>155</v>
      </c>
      <c r="E99" s="7" t="s">
        <v>50</v>
      </c>
      <c r="F99" s="7" t="s">
        <v>34</v>
      </c>
      <c r="G99" s="7" t="s">
        <v>132</v>
      </c>
      <c r="H99" s="7" t="s">
        <v>44</v>
      </c>
      <c r="I99" s="5">
        <v>1484885</v>
      </c>
      <c r="J99" s="5">
        <v>0</v>
      </c>
      <c r="K99" s="5">
        <v>118791</v>
      </c>
      <c r="L99" s="5">
        <v>1603676</v>
      </c>
      <c r="M99">
        <f t="shared" si="4"/>
        <v>57654</v>
      </c>
      <c r="N99">
        <f>+VLOOKUP(M99,Sheet1!A$1:B$96,2,0)</f>
        <v>1603676</v>
      </c>
      <c r="O99" s="4">
        <f t="shared" si="5"/>
        <v>0</v>
      </c>
    </row>
    <row r="100" spans="1:15" x14ac:dyDescent="0.25">
      <c r="B100" s="3"/>
      <c r="C100" s="3"/>
      <c r="D100" s="7"/>
      <c r="E100" s="7"/>
      <c r="F100" s="121" t="s">
        <v>354</v>
      </c>
      <c r="G100" s="7"/>
      <c r="H100" s="7"/>
      <c r="I100" s="5">
        <f>+L100/1.08</f>
        <v>-1975567.5925925924</v>
      </c>
      <c r="J100" s="5"/>
      <c r="K100" s="5">
        <f>+I100*0.08</f>
        <v>-158045.40740740739</v>
      </c>
      <c r="L100" s="5">
        <v>-2133613</v>
      </c>
      <c r="O100" s="4"/>
    </row>
    <row r="101" spans="1:15" x14ac:dyDescent="0.25">
      <c r="A101">
        <v>2</v>
      </c>
      <c r="B101" s="42">
        <v>44609</v>
      </c>
      <c r="C101" s="42">
        <v>44609</v>
      </c>
      <c r="D101" s="40" t="s">
        <v>74</v>
      </c>
      <c r="E101" s="40" t="s">
        <v>29</v>
      </c>
      <c r="F101" s="40" t="s">
        <v>34</v>
      </c>
      <c r="G101" s="40" t="s">
        <v>135</v>
      </c>
      <c r="H101" s="40" t="s">
        <v>85</v>
      </c>
      <c r="I101" s="43">
        <v>1762626</v>
      </c>
      <c r="J101" s="43">
        <v>0</v>
      </c>
      <c r="K101" s="43">
        <v>141010</v>
      </c>
      <c r="L101" s="43">
        <v>1903636</v>
      </c>
      <c r="M101">
        <f t="shared" si="4"/>
        <v>12844</v>
      </c>
      <c r="N101">
        <f>+VLOOKUP(M101,Sheet1!A$1:B$96,2,0)</f>
        <v>1903636</v>
      </c>
      <c r="O101" s="4">
        <f t="shared" si="5"/>
        <v>0</v>
      </c>
    </row>
    <row r="102" spans="1:15" x14ac:dyDescent="0.25">
      <c r="A102">
        <v>3</v>
      </c>
      <c r="B102" s="42">
        <v>44635</v>
      </c>
      <c r="C102" s="42">
        <v>44635</v>
      </c>
      <c r="D102" s="40" t="s">
        <v>93</v>
      </c>
      <c r="E102" s="40" t="s">
        <v>50</v>
      </c>
      <c r="F102" s="40" t="s">
        <v>34</v>
      </c>
      <c r="G102" s="40" t="s">
        <v>23</v>
      </c>
      <c r="H102" s="40" t="s">
        <v>85</v>
      </c>
      <c r="I102" s="43">
        <v>1665648</v>
      </c>
      <c r="J102" s="43">
        <v>0</v>
      </c>
      <c r="K102" s="43">
        <v>133252</v>
      </c>
      <c r="L102" s="43">
        <v>1798900</v>
      </c>
      <c r="M102">
        <f t="shared" si="4"/>
        <v>1852</v>
      </c>
      <c r="N102">
        <f>+VLOOKUP(M102,Sheet1!A$1:B$96,2,0)</f>
        <v>1798900</v>
      </c>
      <c r="O102" s="4">
        <f t="shared" si="5"/>
        <v>0</v>
      </c>
    </row>
    <row r="103" spans="1:15" x14ac:dyDescent="0.25">
      <c r="A103">
        <v>7</v>
      </c>
      <c r="B103" s="42">
        <v>44753</v>
      </c>
      <c r="C103" s="42">
        <v>44753</v>
      </c>
      <c r="D103" s="40" t="s">
        <v>103</v>
      </c>
      <c r="E103" s="40" t="s">
        <v>50</v>
      </c>
      <c r="F103" s="40" t="s">
        <v>34</v>
      </c>
      <c r="G103" s="44" t="s">
        <v>277</v>
      </c>
      <c r="H103" s="40" t="s">
        <v>14</v>
      </c>
      <c r="I103" s="43">
        <v>1233147</v>
      </c>
      <c r="J103" s="43">
        <v>0</v>
      </c>
      <c r="K103" s="43">
        <v>98652</v>
      </c>
      <c r="L103" s="43">
        <v>1331799</v>
      </c>
      <c r="M103">
        <f t="shared" si="4"/>
        <v>24279</v>
      </c>
      <c r="N103">
        <f>+VLOOKUP(M103,Sheet1!A$1:B$96,2,0)</f>
        <v>1331799</v>
      </c>
      <c r="O103" s="4">
        <f t="shared" ref="O103:O127" si="6">+N103-L103</f>
        <v>0</v>
      </c>
    </row>
    <row r="104" spans="1:15" x14ac:dyDescent="0.25">
      <c r="A104">
        <v>7</v>
      </c>
      <c r="B104" s="42">
        <v>44765</v>
      </c>
      <c r="C104" s="42">
        <v>44765</v>
      </c>
      <c r="D104" s="40" t="s">
        <v>51</v>
      </c>
      <c r="E104" s="40" t="s">
        <v>50</v>
      </c>
      <c r="F104" s="40" t="s">
        <v>34</v>
      </c>
      <c r="G104" s="40" t="s">
        <v>68</v>
      </c>
      <c r="H104" s="40" t="s">
        <v>30</v>
      </c>
      <c r="I104" s="43">
        <v>926132</v>
      </c>
      <c r="J104" s="43">
        <v>0</v>
      </c>
      <c r="K104" s="43">
        <v>74091</v>
      </c>
      <c r="L104" s="43">
        <v>1000223</v>
      </c>
      <c r="M104">
        <f t="shared" si="4"/>
        <v>27268</v>
      </c>
      <c r="N104">
        <f>+VLOOKUP(M104,Sheet1!A$1:B$96,2,0)</f>
        <v>1000223</v>
      </c>
      <c r="O104" s="4">
        <f t="shared" si="6"/>
        <v>0</v>
      </c>
    </row>
    <row r="105" spans="1:15" x14ac:dyDescent="0.25">
      <c r="A105">
        <v>9</v>
      </c>
      <c r="B105" s="42">
        <v>44821</v>
      </c>
      <c r="C105" s="42">
        <v>44821</v>
      </c>
      <c r="D105" s="40" t="s">
        <v>145</v>
      </c>
      <c r="E105" s="40" t="s">
        <v>50</v>
      </c>
      <c r="F105" s="40" t="s">
        <v>34</v>
      </c>
      <c r="G105" s="44" t="s">
        <v>224</v>
      </c>
      <c r="H105" s="40" t="s">
        <v>240</v>
      </c>
      <c r="I105" s="43">
        <v>926129</v>
      </c>
      <c r="J105" s="43">
        <v>0</v>
      </c>
      <c r="K105" s="43">
        <v>74090</v>
      </c>
      <c r="L105" s="43">
        <v>1000219</v>
      </c>
      <c r="M105">
        <f t="shared" si="4"/>
        <v>42049</v>
      </c>
      <c r="N105">
        <f>+VLOOKUP(M105,Sheet1!A$1:B$96,2,0)</f>
        <v>1000219</v>
      </c>
      <c r="O105" s="4">
        <f t="shared" si="6"/>
        <v>0</v>
      </c>
    </row>
    <row r="106" spans="1:15" x14ac:dyDescent="0.25">
      <c r="A106">
        <v>9</v>
      </c>
      <c r="B106" s="42">
        <v>44833</v>
      </c>
      <c r="C106" s="42">
        <v>44833</v>
      </c>
      <c r="D106" s="40" t="s">
        <v>134</v>
      </c>
      <c r="E106" s="40" t="s">
        <v>50</v>
      </c>
      <c r="F106" s="40" t="s">
        <v>34</v>
      </c>
      <c r="G106" s="40" t="s">
        <v>195</v>
      </c>
      <c r="H106" s="40" t="s">
        <v>240</v>
      </c>
      <c r="I106" s="43">
        <v>1455800</v>
      </c>
      <c r="J106" s="43">
        <v>0</v>
      </c>
      <c r="K106" s="43">
        <v>116464</v>
      </c>
      <c r="L106" s="43">
        <v>1572264</v>
      </c>
      <c r="M106">
        <f t="shared" si="4"/>
        <v>45436</v>
      </c>
      <c r="N106">
        <f>+VLOOKUP(M106,Sheet1!A$1:B$96,2,0)</f>
        <v>1572264</v>
      </c>
      <c r="O106" s="4">
        <f t="shared" si="6"/>
        <v>0</v>
      </c>
    </row>
    <row r="107" spans="1:15" x14ac:dyDescent="0.25">
      <c r="A107">
        <v>10</v>
      </c>
      <c r="B107" s="42">
        <v>44854</v>
      </c>
      <c r="C107" s="42">
        <v>44854</v>
      </c>
      <c r="D107" s="40" t="s">
        <v>199</v>
      </c>
      <c r="E107" s="40" t="s">
        <v>50</v>
      </c>
      <c r="F107" s="40" t="s">
        <v>34</v>
      </c>
      <c r="G107" s="40" t="s">
        <v>47</v>
      </c>
      <c r="H107" s="40" t="s">
        <v>30</v>
      </c>
      <c r="I107" s="43">
        <v>1283327</v>
      </c>
      <c r="J107" s="43">
        <v>0</v>
      </c>
      <c r="K107" s="43">
        <v>102666</v>
      </c>
      <c r="L107" s="43">
        <v>1385993</v>
      </c>
      <c r="M107">
        <f t="shared" si="4"/>
        <v>48569</v>
      </c>
      <c r="N107">
        <f>+VLOOKUP(M107,Sheet1!A$1:B$96,2,0)</f>
        <v>1385993</v>
      </c>
      <c r="O107" s="4">
        <f t="shared" si="6"/>
        <v>0</v>
      </c>
    </row>
    <row r="108" spans="1:15" x14ac:dyDescent="0.25">
      <c r="A108">
        <f t="shared" ref="A108:A171" si="7">+MONTH(B108)</f>
        <v>1</v>
      </c>
      <c r="B108" s="100" t="str">
        <f>+C108</f>
        <v>03/01/2023</v>
      </c>
      <c r="C108" s="94" t="s">
        <v>364</v>
      </c>
      <c r="D108" s="95" t="s">
        <v>362</v>
      </c>
      <c r="E108" s="95" t="s">
        <v>363</v>
      </c>
      <c r="F108" s="96" t="s">
        <v>34</v>
      </c>
      <c r="G108" s="97"/>
      <c r="H108" s="96" t="s">
        <v>225</v>
      </c>
      <c r="I108" s="98">
        <v>1105388</v>
      </c>
      <c r="J108" s="98">
        <v>0</v>
      </c>
      <c r="K108" s="98">
        <v>110539</v>
      </c>
      <c r="L108" s="98">
        <v>1215927</v>
      </c>
      <c r="M108">
        <f>+D108*1</f>
        <v>132</v>
      </c>
      <c r="N108">
        <f>+VLOOKUP(M108,Sheet1!A$97:B$102,2,0)</f>
        <v>1215927</v>
      </c>
      <c r="O108" s="4">
        <f t="shared" si="6"/>
        <v>0</v>
      </c>
    </row>
    <row r="109" spans="1:15" x14ac:dyDescent="0.25">
      <c r="A109">
        <f t="shared" si="7"/>
        <v>1</v>
      </c>
      <c r="B109" s="100" t="str">
        <f t="shared" ref="B109:B172" si="8">+C109</f>
        <v>06/01/2023</v>
      </c>
      <c r="C109" s="94" t="s">
        <v>366</v>
      </c>
      <c r="D109" s="95" t="s">
        <v>365</v>
      </c>
      <c r="E109" s="95" t="s">
        <v>363</v>
      </c>
      <c r="F109" s="96" t="s">
        <v>34</v>
      </c>
      <c r="G109" s="97"/>
      <c r="H109" s="96" t="s">
        <v>367</v>
      </c>
      <c r="I109" s="98">
        <v>1135637</v>
      </c>
      <c r="J109" s="98">
        <v>0</v>
      </c>
      <c r="K109" s="98">
        <v>113564</v>
      </c>
      <c r="L109" s="98">
        <v>1249201</v>
      </c>
      <c r="M109">
        <f t="shared" ref="M109:M172" si="9">+D109*1</f>
        <v>768</v>
      </c>
      <c r="N109">
        <f>+VLOOKUP(M109,Sheet1!A$97:B$102,2,0)</f>
        <v>1249201</v>
      </c>
      <c r="O109" s="4">
        <f t="shared" si="6"/>
        <v>0</v>
      </c>
    </row>
    <row r="110" spans="1:15" x14ac:dyDescent="0.25">
      <c r="A110">
        <f t="shared" si="7"/>
        <v>1</v>
      </c>
      <c r="B110" s="100" t="str">
        <f t="shared" si="8"/>
        <v>09/01/2023</v>
      </c>
      <c r="C110" s="94" t="s">
        <v>369</v>
      </c>
      <c r="D110" s="95" t="s">
        <v>368</v>
      </c>
      <c r="E110" s="95" t="s">
        <v>363</v>
      </c>
      <c r="F110" s="96" t="s">
        <v>34</v>
      </c>
      <c r="G110" s="97"/>
      <c r="H110" s="96" t="s">
        <v>225</v>
      </c>
      <c r="I110" s="98">
        <v>811387</v>
      </c>
      <c r="J110" s="98">
        <v>0</v>
      </c>
      <c r="K110" s="98">
        <v>81139</v>
      </c>
      <c r="L110" s="98">
        <v>892526</v>
      </c>
      <c r="M110">
        <f t="shared" si="9"/>
        <v>925</v>
      </c>
      <c r="N110">
        <f>+VLOOKUP(M110,Sheet1!A$97:B$102,2,0)</f>
        <v>892526</v>
      </c>
      <c r="O110" s="4">
        <f t="shared" si="6"/>
        <v>0</v>
      </c>
    </row>
    <row r="111" spans="1:15" x14ac:dyDescent="0.25">
      <c r="A111">
        <f t="shared" si="7"/>
        <v>1</v>
      </c>
      <c r="B111" s="100" t="str">
        <f t="shared" si="8"/>
        <v>11/01/2023</v>
      </c>
      <c r="C111" s="94" t="s">
        <v>371</v>
      </c>
      <c r="D111" s="95" t="s">
        <v>370</v>
      </c>
      <c r="E111" s="95" t="s">
        <v>363</v>
      </c>
      <c r="F111" s="96" t="s">
        <v>34</v>
      </c>
      <c r="G111" s="97"/>
      <c r="H111" s="96" t="s">
        <v>44</v>
      </c>
      <c r="I111" s="98">
        <v>775583</v>
      </c>
      <c r="J111" s="98">
        <v>0</v>
      </c>
      <c r="K111" s="98">
        <v>77558</v>
      </c>
      <c r="L111" s="98">
        <v>853141</v>
      </c>
      <c r="M111">
        <f t="shared" si="9"/>
        <v>1057</v>
      </c>
      <c r="N111">
        <f>+VLOOKUP(M111,Sheet1!A$97:B$102,2,0)</f>
        <v>853141</v>
      </c>
      <c r="O111" s="4">
        <f t="shared" si="6"/>
        <v>0</v>
      </c>
    </row>
    <row r="112" spans="1:15" x14ac:dyDescent="0.25">
      <c r="A112">
        <f t="shared" si="7"/>
        <v>1</v>
      </c>
      <c r="B112" s="100" t="str">
        <f t="shared" si="8"/>
        <v>19/01/2023</v>
      </c>
      <c r="C112" s="94" t="s">
        <v>373</v>
      </c>
      <c r="D112" s="95" t="s">
        <v>372</v>
      </c>
      <c r="E112" s="95" t="s">
        <v>363</v>
      </c>
      <c r="F112" s="96" t="s">
        <v>34</v>
      </c>
      <c r="G112" s="97"/>
      <c r="H112" s="96" t="s">
        <v>191</v>
      </c>
      <c r="I112" s="98">
        <v>333570</v>
      </c>
      <c r="J112" s="98">
        <v>0</v>
      </c>
      <c r="K112" s="98">
        <v>33357</v>
      </c>
      <c r="L112" s="98">
        <v>366927</v>
      </c>
      <c r="M112">
        <f t="shared" si="9"/>
        <v>1825</v>
      </c>
      <c r="N112">
        <f>+VLOOKUP(M112,Sheet1!A$97:B$102,2,0)</f>
        <v>366927</v>
      </c>
      <c r="O112" s="4">
        <f t="shared" si="6"/>
        <v>0</v>
      </c>
    </row>
    <row r="113" spans="1:15" x14ac:dyDescent="0.25">
      <c r="A113">
        <f t="shared" si="7"/>
        <v>1</v>
      </c>
      <c r="B113" s="100" t="str">
        <f t="shared" si="8"/>
        <v>19/01/2023</v>
      </c>
      <c r="C113" s="94" t="s">
        <v>373</v>
      </c>
      <c r="D113" s="95" t="s">
        <v>374</v>
      </c>
      <c r="E113" s="95" t="s">
        <v>363</v>
      </c>
      <c r="F113" s="96" t="s">
        <v>34</v>
      </c>
      <c r="G113" s="97"/>
      <c r="H113" s="96" t="s">
        <v>375</v>
      </c>
      <c r="I113" s="98">
        <v>1063265</v>
      </c>
      <c r="J113" s="98">
        <v>0</v>
      </c>
      <c r="K113" s="98">
        <v>106327</v>
      </c>
      <c r="L113" s="98">
        <v>1169592</v>
      </c>
      <c r="M113">
        <f t="shared" si="9"/>
        <v>1828</v>
      </c>
      <c r="N113">
        <f>+VLOOKUP(M113,Sheet1!A$97:B$102,2,0)</f>
        <v>1169592</v>
      </c>
      <c r="O113" s="4">
        <f t="shared" si="6"/>
        <v>0</v>
      </c>
    </row>
    <row r="114" spans="1:15" x14ac:dyDescent="0.25">
      <c r="A114">
        <f t="shared" si="7"/>
        <v>2</v>
      </c>
      <c r="B114" s="100" t="str">
        <f t="shared" si="8"/>
        <v>09/02/2023</v>
      </c>
      <c r="C114" s="94" t="s">
        <v>377</v>
      </c>
      <c r="D114" s="95" t="s">
        <v>376</v>
      </c>
      <c r="E114" s="95" t="s">
        <v>363</v>
      </c>
      <c r="F114" s="96" t="s">
        <v>34</v>
      </c>
      <c r="G114" s="97"/>
      <c r="H114" s="96" t="s">
        <v>225</v>
      </c>
      <c r="I114" s="98">
        <v>574135</v>
      </c>
      <c r="J114" s="98">
        <v>0</v>
      </c>
      <c r="K114" s="98">
        <v>57414</v>
      </c>
      <c r="L114" s="98">
        <v>631549</v>
      </c>
      <c r="M114">
        <f t="shared" si="9"/>
        <v>3559</v>
      </c>
      <c r="N114" t="e">
        <f>+VLOOKUP(M114,Sheet1!A$97:B$102,2,0)</f>
        <v>#N/A</v>
      </c>
      <c r="O114" s="4" t="e">
        <f t="shared" si="6"/>
        <v>#N/A</v>
      </c>
    </row>
    <row r="115" spans="1:15" x14ac:dyDescent="0.25">
      <c r="A115">
        <f t="shared" si="7"/>
        <v>2</v>
      </c>
      <c r="B115" s="100" t="str">
        <f t="shared" si="8"/>
        <v>10/02/2023</v>
      </c>
      <c r="C115" s="94" t="s">
        <v>379</v>
      </c>
      <c r="D115" s="95" t="s">
        <v>378</v>
      </c>
      <c r="E115" s="95" t="s">
        <v>363</v>
      </c>
      <c r="F115" s="96" t="s">
        <v>34</v>
      </c>
      <c r="G115" s="97"/>
      <c r="H115" s="96" t="s">
        <v>119</v>
      </c>
      <c r="I115" s="98">
        <v>1132781</v>
      </c>
      <c r="J115" s="98">
        <v>0</v>
      </c>
      <c r="K115" s="98">
        <v>113278</v>
      </c>
      <c r="L115" s="98">
        <v>1246059</v>
      </c>
      <c r="M115">
        <f t="shared" si="9"/>
        <v>3789</v>
      </c>
      <c r="N115" t="e">
        <f>+VLOOKUP(M115,Sheet1!A$97:B$102,2,0)</f>
        <v>#N/A</v>
      </c>
      <c r="O115" s="4" t="e">
        <f t="shared" si="6"/>
        <v>#N/A</v>
      </c>
    </row>
    <row r="116" spans="1:15" x14ac:dyDescent="0.25">
      <c r="A116">
        <f t="shared" si="7"/>
        <v>2</v>
      </c>
      <c r="B116" s="100" t="str">
        <f t="shared" si="8"/>
        <v>10/02/2023</v>
      </c>
      <c r="C116" s="94" t="s">
        <v>379</v>
      </c>
      <c r="D116" s="95" t="s">
        <v>380</v>
      </c>
      <c r="E116" s="95" t="s">
        <v>363</v>
      </c>
      <c r="F116" s="96" t="s">
        <v>34</v>
      </c>
      <c r="G116" s="97"/>
      <c r="H116" s="96" t="s">
        <v>269</v>
      </c>
      <c r="I116" s="98">
        <v>1104854</v>
      </c>
      <c r="J116" s="98">
        <v>0</v>
      </c>
      <c r="K116" s="98">
        <v>110485</v>
      </c>
      <c r="L116" s="98">
        <v>1215339</v>
      </c>
      <c r="M116">
        <f t="shared" si="9"/>
        <v>3791</v>
      </c>
      <c r="N116" t="e">
        <f>+VLOOKUP(M116,Sheet1!A$97:B$102,2,0)</f>
        <v>#N/A</v>
      </c>
      <c r="O116" s="4" t="e">
        <f t="shared" si="6"/>
        <v>#N/A</v>
      </c>
    </row>
    <row r="117" spans="1:15" x14ac:dyDescent="0.25">
      <c r="A117">
        <f t="shared" si="7"/>
        <v>2</v>
      </c>
      <c r="B117" s="100" t="str">
        <f t="shared" si="8"/>
        <v>13/02/2023</v>
      </c>
      <c r="C117" s="94" t="s">
        <v>382</v>
      </c>
      <c r="D117" s="95" t="s">
        <v>381</v>
      </c>
      <c r="E117" s="95" t="s">
        <v>363</v>
      </c>
      <c r="F117" s="96" t="s">
        <v>34</v>
      </c>
      <c r="G117" s="97"/>
      <c r="H117" s="96" t="s">
        <v>225</v>
      </c>
      <c r="I117" s="98">
        <v>725448</v>
      </c>
      <c r="J117" s="98">
        <v>0</v>
      </c>
      <c r="K117" s="98">
        <v>72545</v>
      </c>
      <c r="L117" s="98">
        <v>797993</v>
      </c>
      <c r="M117">
        <f t="shared" si="9"/>
        <v>4011</v>
      </c>
      <c r="N117" t="e">
        <f>+VLOOKUP(M117,Sheet1!A$97:B$102,2,0)</f>
        <v>#N/A</v>
      </c>
      <c r="O117" s="4" t="e">
        <f t="shared" si="6"/>
        <v>#N/A</v>
      </c>
    </row>
    <row r="118" spans="1:15" x14ac:dyDescent="0.25">
      <c r="A118">
        <f t="shared" si="7"/>
        <v>2</v>
      </c>
      <c r="B118" s="100" t="str">
        <f t="shared" si="8"/>
        <v>16/02/2023</v>
      </c>
      <c r="C118" s="94" t="s">
        <v>384</v>
      </c>
      <c r="D118" s="95" t="s">
        <v>383</v>
      </c>
      <c r="E118" s="95" t="s">
        <v>363</v>
      </c>
      <c r="F118" s="96" t="s">
        <v>34</v>
      </c>
      <c r="G118" s="97"/>
      <c r="H118" s="96" t="s">
        <v>191</v>
      </c>
      <c r="I118" s="98">
        <v>1089362</v>
      </c>
      <c r="J118" s="98">
        <v>0</v>
      </c>
      <c r="K118" s="98">
        <v>108936</v>
      </c>
      <c r="L118" s="98">
        <v>1198298</v>
      </c>
      <c r="M118">
        <f t="shared" si="9"/>
        <v>5482</v>
      </c>
      <c r="N118" t="e">
        <f>+VLOOKUP(M118,Sheet1!A$97:B$102,2,0)</f>
        <v>#N/A</v>
      </c>
      <c r="O118" s="4" t="e">
        <f t="shared" si="6"/>
        <v>#N/A</v>
      </c>
    </row>
    <row r="119" spans="1:15" x14ac:dyDescent="0.25">
      <c r="A119">
        <f t="shared" si="7"/>
        <v>2</v>
      </c>
      <c r="B119" s="100" t="str">
        <f t="shared" si="8"/>
        <v>17/02/2023</v>
      </c>
      <c r="C119" s="94" t="s">
        <v>386</v>
      </c>
      <c r="D119" s="95" t="s">
        <v>385</v>
      </c>
      <c r="E119" s="95" t="s">
        <v>363</v>
      </c>
      <c r="F119" s="96" t="s">
        <v>34</v>
      </c>
      <c r="G119" s="97" t="s">
        <v>489</v>
      </c>
      <c r="H119" s="96" t="s">
        <v>387</v>
      </c>
      <c r="I119" s="98">
        <v>1495484</v>
      </c>
      <c r="J119" s="98">
        <v>74774</v>
      </c>
      <c r="K119" s="98">
        <v>142071</v>
      </c>
      <c r="L119" s="98">
        <v>1562781</v>
      </c>
      <c r="M119">
        <f t="shared" si="9"/>
        <v>6380</v>
      </c>
      <c r="N119" t="e">
        <f>+VLOOKUP(M119,Sheet1!A$97:B$102,2,0)</f>
        <v>#N/A</v>
      </c>
      <c r="O119" s="4" t="e">
        <f t="shared" si="6"/>
        <v>#N/A</v>
      </c>
    </row>
    <row r="120" spans="1:15" x14ac:dyDescent="0.25">
      <c r="A120">
        <f t="shared" si="7"/>
        <v>2</v>
      </c>
      <c r="B120" s="100" t="str">
        <f t="shared" si="8"/>
        <v>21/02/2023</v>
      </c>
      <c r="C120" s="94" t="s">
        <v>389</v>
      </c>
      <c r="D120" s="95" t="s">
        <v>388</v>
      </c>
      <c r="E120" s="95" t="s">
        <v>363</v>
      </c>
      <c r="F120" s="96" t="s">
        <v>34</v>
      </c>
      <c r="G120" s="97"/>
      <c r="H120" s="96" t="s">
        <v>44</v>
      </c>
      <c r="I120" s="98">
        <v>2489650</v>
      </c>
      <c r="J120" s="98">
        <v>0</v>
      </c>
      <c r="K120" s="98">
        <v>248965</v>
      </c>
      <c r="L120" s="98">
        <v>2738615</v>
      </c>
      <c r="M120">
        <f t="shared" si="9"/>
        <v>6761</v>
      </c>
      <c r="N120" t="e">
        <f>+VLOOKUP(M120,Sheet1!A$97:B$102,2,0)</f>
        <v>#N/A</v>
      </c>
      <c r="O120" s="4" t="e">
        <f t="shared" si="6"/>
        <v>#N/A</v>
      </c>
    </row>
    <row r="121" spans="1:15" x14ac:dyDescent="0.25">
      <c r="A121">
        <f t="shared" si="7"/>
        <v>2</v>
      </c>
      <c r="B121" s="100" t="str">
        <f t="shared" si="8"/>
        <v>22/02/2023</v>
      </c>
      <c r="C121" s="94" t="s">
        <v>391</v>
      </c>
      <c r="D121" s="95" t="s">
        <v>390</v>
      </c>
      <c r="E121" s="95" t="s">
        <v>363</v>
      </c>
      <c r="F121" s="96" t="s">
        <v>34</v>
      </c>
      <c r="G121" s="97"/>
      <c r="H121" s="96" t="s">
        <v>28</v>
      </c>
      <c r="I121" s="98">
        <v>955057</v>
      </c>
      <c r="J121" s="98">
        <v>0</v>
      </c>
      <c r="K121" s="98">
        <v>95506</v>
      </c>
      <c r="L121" s="98">
        <v>1050563</v>
      </c>
      <c r="M121">
        <f t="shared" si="9"/>
        <v>6832</v>
      </c>
      <c r="N121" t="e">
        <f>+VLOOKUP(M121,Sheet1!A$97:B$102,2,0)</f>
        <v>#N/A</v>
      </c>
      <c r="O121" s="4" t="e">
        <f t="shared" si="6"/>
        <v>#N/A</v>
      </c>
    </row>
    <row r="122" spans="1:15" x14ac:dyDescent="0.25">
      <c r="A122">
        <f t="shared" si="7"/>
        <v>2</v>
      </c>
      <c r="B122" s="100" t="str">
        <f t="shared" si="8"/>
        <v>24/02/2023</v>
      </c>
      <c r="C122" s="94" t="s">
        <v>393</v>
      </c>
      <c r="D122" s="95" t="s">
        <v>392</v>
      </c>
      <c r="E122" s="95" t="s">
        <v>363</v>
      </c>
      <c r="F122" s="96" t="s">
        <v>34</v>
      </c>
      <c r="G122" s="97"/>
      <c r="H122" s="96" t="s">
        <v>269</v>
      </c>
      <c r="I122" s="98">
        <v>912488</v>
      </c>
      <c r="J122" s="98">
        <v>0</v>
      </c>
      <c r="K122" s="98">
        <v>91249</v>
      </c>
      <c r="L122" s="98">
        <v>1003737</v>
      </c>
      <c r="M122">
        <f t="shared" si="9"/>
        <v>8868</v>
      </c>
      <c r="N122" t="e">
        <f>+VLOOKUP(M122,Sheet1!A$97:B$102,2,0)</f>
        <v>#N/A</v>
      </c>
      <c r="O122" s="4" t="e">
        <f t="shared" si="6"/>
        <v>#N/A</v>
      </c>
    </row>
    <row r="123" spans="1:15" x14ac:dyDescent="0.25">
      <c r="A123">
        <f t="shared" si="7"/>
        <v>2</v>
      </c>
      <c r="B123" s="100" t="str">
        <f t="shared" si="8"/>
        <v>27/02/2023</v>
      </c>
      <c r="C123" s="94" t="s">
        <v>395</v>
      </c>
      <c r="D123" s="95" t="s">
        <v>394</v>
      </c>
      <c r="E123" s="95" t="s">
        <v>363</v>
      </c>
      <c r="F123" s="96" t="s">
        <v>34</v>
      </c>
      <c r="G123" s="97"/>
      <c r="H123" s="96" t="s">
        <v>119</v>
      </c>
      <c r="I123" s="98">
        <v>1033204</v>
      </c>
      <c r="J123" s="98">
        <v>0</v>
      </c>
      <c r="K123" s="98">
        <v>103320</v>
      </c>
      <c r="L123" s="98">
        <v>1136524</v>
      </c>
      <c r="M123">
        <f t="shared" si="9"/>
        <v>9029</v>
      </c>
      <c r="N123" t="e">
        <f>+VLOOKUP(M123,Sheet1!A$97:B$102,2,0)</f>
        <v>#N/A</v>
      </c>
      <c r="O123" s="4" t="e">
        <f t="shared" si="6"/>
        <v>#N/A</v>
      </c>
    </row>
    <row r="124" spans="1:15" x14ac:dyDescent="0.25">
      <c r="A124">
        <f t="shared" si="7"/>
        <v>3</v>
      </c>
      <c r="B124" s="100" t="str">
        <f t="shared" si="8"/>
        <v>03/03/2023</v>
      </c>
      <c r="C124" s="94" t="s">
        <v>397</v>
      </c>
      <c r="D124" s="95" t="s">
        <v>396</v>
      </c>
      <c r="E124" s="95" t="s">
        <v>363</v>
      </c>
      <c r="F124" s="96" t="s">
        <v>34</v>
      </c>
      <c r="G124" s="97"/>
      <c r="H124" s="96" t="s">
        <v>225</v>
      </c>
      <c r="I124" s="98">
        <v>360750</v>
      </c>
      <c r="J124" s="98">
        <v>0</v>
      </c>
      <c r="K124" s="98">
        <v>36075</v>
      </c>
      <c r="L124" s="98">
        <v>396825</v>
      </c>
      <c r="M124">
        <f t="shared" si="9"/>
        <v>11248</v>
      </c>
      <c r="N124" t="e">
        <f>+VLOOKUP(M124,Sheet1!A$97:B$102,2,0)</f>
        <v>#N/A</v>
      </c>
      <c r="O124" s="4" t="e">
        <f t="shared" si="6"/>
        <v>#N/A</v>
      </c>
    </row>
    <row r="125" spans="1:15" x14ac:dyDescent="0.25">
      <c r="A125">
        <f t="shared" si="7"/>
        <v>3</v>
      </c>
      <c r="B125" s="100" t="str">
        <f t="shared" si="8"/>
        <v>08/03/2023</v>
      </c>
      <c r="C125" s="94" t="s">
        <v>399</v>
      </c>
      <c r="D125" s="95" t="s">
        <v>398</v>
      </c>
      <c r="E125" s="95" t="s">
        <v>363</v>
      </c>
      <c r="F125" s="96" t="s">
        <v>34</v>
      </c>
      <c r="G125" s="97"/>
      <c r="H125" s="96" t="s">
        <v>42</v>
      </c>
      <c r="I125" s="98">
        <v>1645153</v>
      </c>
      <c r="J125" s="98">
        <v>0</v>
      </c>
      <c r="K125" s="98">
        <v>164515</v>
      </c>
      <c r="L125" s="98">
        <v>1809668</v>
      </c>
      <c r="M125">
        <f t="shared" si="9"/>
        <v>11548</v>
      </c>
      <c r="N125" t="e">
        <f>+VLOOKUP(M125,Sheet1!A$97:B$102,2,0)</f>
        <v>#N/A</v>
      </c>
      <c r="O125" s="4" t="e">
        <f t="shared" si="6"/>
        <v>#N/A</v>
      </c>
    </row>
    <row r="126" spans="1:15" x14ac:dyDescent="0.25">
      <c r="A126">
        <f t="shared" si="7"/>
        <v>3</v>
      </c>
      <c r="B126" s="100" t="str">
        <f t="shared" si="8"/>
        <v>09/03/2023</v>
      </c>
      <c r="C126" s="94" t="s">
        <v>401</v>
      </c>
      <c r="D126" s="95" t="s">
        <v>400</v>
      </c>
      <c r="E126" s="95" t="s">
        <v>363</v>
      </c>
      <c r="F126" s="96" t="s">
        <v>34</v>
      </c>
      <c r="G126" s="97" t="s">
        <v>489</v>
      </c>
      <c r="H126" s="96" t="s">
        <v>402</v>
      </c>
      <c r="I126" s="98">
        <v>2315124</v>
      </c>
      <c r="J126" s="98">
        <v>115756</v>
      </c>
      <c r="K126" s="98">
        <v>219937</v>
      </c>
      <c r="L126" s="98">
        <v>2419305</v>
      </c>
      <c r="M126">
        <f t="shared" si="9"/>
        <v>12603</v>
      </c>
      <c r="N126" t="e">
        <f>+VLOOKUP(M126,Sheet1!A$97:B$102,2,0)</f>
        <v>#N/A</v>
      </c>
      <c r="O126" s="4" t="e">
        <f t="shared" si="6"/>
        <v>#N/A</v>
      </c>
    </row>
    <row r="127" spans="1:15" x14ac:dyDescent="0.25">
      <c r="A127">
        <f t="shared" si="7"/>
        <v>3</v>
      </c>
      <c r="B127" s="100" t="str">
        <f t="shared" si="8"/>
        <v>09/03/2023</v>
      </c>
      <c r="C127" s="94" t="s">
        <v>401</v>
      </c>
      <c r="D127" s="95" t="s">
        <v>403</v>
      </c>
      <c r="E127" s="95" t="s">
        <v>363</v>
      </c>
      <c r="F127" s="96" t="s">
        <v>34</v>
      </c>
      <c r="G127" s="97"/>
      <c r="H127" s="96" t="s">
        <v>152</v>
      </c>
      <c r="I127" s="98">
        <v>1927546</v>
      </c>
      <c r="J127" s="98">
        <v>0</v>
      </c>
      <c r="K127" s="98">
        <v>192755</v>
      </c>
      <c r="L127" s="98">
        <v>2120301</v>
      </c>
      <c r="M127">
        <f t="shared" si="9"/>
        <v>13147</v>
      </c>
      <c r="N127" t="e">
        <f>+VLOOKUP(M127,Sheet1!A$97:B$102,2,0)</f>
        <v>#N/A</v>
      </c>
      <c r="O127" s="4" t="e">
        <f t="shared" si="6"/>
        <v>#N/A</v>
      </c>
    </row>
    <row r="128" spans="1:15" x14ac:dyDescent="0.25">
      <c r="A128">
        <f t="shared" si="7"/>
        <v>3</v>
      </c>
      <c r="B128" s="100" t="str">
        <f t="shared" si="8"/>
        <v>13/03/2023</v>
      </c>
      <c r="C128" s="94" t="s">
        <v>405</v>
      </c>
      <c r="D128" s="95" t="s">
        <v>404</v>
      </c>
      <c r="E128" s="95" t="s">
        <v>363</v>
      </c>
      <c r="F128" s="96" t="s">
        <v>34</v>
      </c>
      <c r="G128" s="97"/>
      <c r="H128" s="96" t="s">
        <v>225</v>
      </c>
      <c r="I128" s="98">
        <v>863975</v>
      </c>
      <c r="J128" s="98">
        <v>0</v>
      </c>
      <c r="K128" s="98">
        <v>86398</v>
      </c>
      <c r="L128" s="98">
        <v>950373</v>
      </c>
      <c r="M128">
        <f t="shared" si="9"/>
        <v>13463</v>
      </c>
      <c r="N128" t="e">
        <f>+VLOOKUP(M128,Sheet1!A$97:B$102,2,0)</f>
        <v>#N/A</v>
      </c>
      <c r="O128" s="4" t="e">
        <f t="shared" ref="O128:O177" si="10">+N128-L128</f>
        <v>#N/A</v>
      </c>
    </row>
    <row r="129" spans="1:15" x14ac:dyDescent="0.25">
      <c r="A129">
        <f t="shared" si="7"/>
        <v>3</v>
      </c>
      <c r="B129" s="100" t="str">
        <f t="shared" si="8"/>
        <v>14/03/2023</v>
      </c>
      <c r="C129" s="94" t="s">
        <v>407</v>
      </c>
      <c r="D129" s="95" t="s">
        <v>406</v>
      </c>
      <c r="E129" s="95" t="s">
        <v>363</v>
      </c>
      <c r="F129" s="96" t="s">
        <v>34</v>
      </c>
      <c r="G129" s="97"/>
      <c r="H129" s="96" t="s">
        <v>402</v>
      </c>
      <c r="I129" s="98">
        <v>951924</v>
      </c>
      <c r="J129" s="98">
        <v>0</v>
      </c>
      <c r="K129" s="98">
        <v>95192</v>
      </c>
      <c r="L129" s="98">
        <v>1047116</v>
      </c>
      <c r="M129">
        <f t="shared" si="9"/>
        <v>13553</v>
      </c>
      <c r="N129" t="e">
        <f>+VLOOKUP(M129,Sheet1!A$97:B$102,2,0)</f>
        <v>#N/A</v>
      </c>
      <c r="O129" s="4" t="e">
        <f t="shared" si="10"/>
        <v>#N/A</v>
      </c>
    </row>
    <row r="130" spans="1:15" x14ac:dyDescent="0.25">
      <c r="A130">
        <f t="shared" si="7"/>
        <v>3</v>
      </c>
      <c r="B130" s="100" t="str">
        <f t="shared" si="8"/>
        <v>14/03/2023</v>
      </c>
      <c r="C130" s="94" t="s">
        <v>407</v>
      </c>
      <c r="D130" s="95" t="s">
        <v>408</v>
      </c>
      <c r="E130" s="95" t="s">
        <v>363</v>
      </c>
      <c r="F130" s="96" t="s">
        <v>34</v>
      </c>
      <c r="G130" s="97"/>
      <c r="H130" s="96" t="s">
        <v>245</v>
      </c>
      <c r="I130" s="98">
        <v>937690</v>
      </c>
      <c r="J130" s="98">
        <v>0</v>
      </c>
      <c r="K130" s="98">
        <v>93769</v>
      </c>
      <c r="L130" s="98">
        <v>1031459</v>
      </c>
      <c r="M130">
        <f t="shared" si="9"/>
        <v>13558</v>
      </c>
      <c r="N130" t="e">
        <f>+VLOOKUP(M130,Sheet1!A$97:B$102,2,0)</f>
        <v>#N/A</v>
      </c>
      <c r="O130" s="4" t="e">
        <f t="shared" si="10"/>
        <v>#N/A</v>
      </c>
    </row>
    <row r="131" spans="1:15" x14ac:dyDescent="0.25">
      <c r="A131">
        <f t="shared" si="7"/>
        <v>3</v>
      </c>
      <c r="B131" s="100" t="str">
        <f t="shared" si="8"/>
        <v>17/03/2023</v>
      </c>
      <c r="C131" s="94" t="s">
        <v>410</v>
      </c>
      <c r="D131" s="95" t="s">
        <v>409</v>
      </c>
      <c r="E131" s="95" t="s">
        <v>363</v>
      </c>
      <c r="F131" s="96" t="s">
        <v>34</v>
      </c>
      <c r="G131" s="97"/>
      <c r="H131" s="96" t="s">
        <v>402</v>
      </c>
      <c r="I131" s="98">
        <v>1374858</v>
      </c>
      <c r="J131" s="98">
        <v>0</v>
      </c>
      <c r="K131" s="98">
        <v>137486</v>
      </c>
      <c r="L131" s="98">
        <v>1512344</v>
      </c>
      <c r="M131">
        <f t="shared" si="9"/>
        <v>15625</v>
      </c>
      <c r="N131" t="e">
        <f>+VLOOKUP(M131,Sheet1!A$97:B$102,2,0)</f>
        <v>#N/A</v>
      </c>
      <c r="O131" s="4" t="e">
        <f t="shared" si="10"/>
        <v>#N/A</v>
      </c>
    </row>
    <row r="132" spans="1:15" x14ac:dyDescent="0.25">
      <c r="A132">
        <f t="shared" si="7"/>
        <v>3</v>
      </c>
      <c r="B132" s="100" t="str">
        <f t="shared" si="8"/>
        <v>20/03/2023</v>
      </c>
      <c r="C132" s="94" t="s">
        <v>412</v>
      </c>
      <c r="D132" s="95" t="s">
        <v>411</v>
      </c>
      <c r="E132" s="95" t="s">
        <v>363</v>
      </c>
      <c r="F132" s="96" t="s">
        <v>34</v>
      </c>
      <c r="G132" s="97"/>
      <c r="H132" s="96" t="s">
        <v>413</v>
      </c>
      <c r="I132" s="98">
        <v>1133363</v>
      </c>
      <c r="J132" s="98">
        <v>0</v>
      </c>
      <c r="K132" s="98">
        <v>113336</v>
      </c>
      <c r="L132" s="98">
        <v>1246699</v>
      </c>
      <c r="M132">
        <f t="shared" si="9"/>
        <v>15755</v>
      </c>
      <c r="N132" t="e">
        <f>+VLOOKUP(M132,Sheet1!A$97:B$102,2,0)</f>
        <v>#N/A</v>
      </c>
      <c r="O132" s="4" t="e">
        <f t="shared" si="10"/>
        <v>#N/A</v>
      </c>
    </row>
    <row r="133" spans="1:15" x14ac:dyDescent="0.25">
      <c r="A133">
        <f t="shared" si="7"/>
        <v>3</v>
      </c>
      <c r="B133" s="100" t="str">
        <f t="shared" si="8"/>
        <v>22/03/2023</v>
      </c>
      <c r="C133" s="94" t="s">
        <v>415</v>
      </c>
      <c r="D133" s="95" t="s">
        <v>414</v>
      </c>
      <c r="E133" s="95" t="s">
        <v>363</v>
      </c>
      <c r="F133" s="96" t="s">
        <v>34</v>
      </c>
      <c r="G133" s="97"/>
      <c r="H133" s="96" t="s">
        <v>28</v>
      </c>
      <c r="I133" s="98">
        <v>1573634</v>
      </c>
      <c r="J133" s="98">
        <v>0</v>
      </c>
      <c r="K133" s="98">
        <v>157363</v>
      </c>
      <c r="L133" s="98">
        <v>1730997</v>
      </c>
      <c r="M133">
        <f t="shared" si="9"/>
        <v>15893</v>
      </c>
      <c r="N133" t="e">
        <f>+VLOOKUP(M133,Sheet1!A$97:B$102,2,0)</f>
        <v>#N/A</v>
      </c>
      <c r="O133" s="4" t="e">
        <f t="shared" si="10"/>
        <v>#N/A</v>
      </c>
    </row>
    <row r="134" spans="1:15" x14ac:dyDescent="0.25">
      <c r="A134">
        <f t="shared" si="7"/>
        <v>3</v>
      </c>
      <c r="B134" s="100" t="str">
        <f t="shared" si="8"/>
        <v>22/03/2023</v>
      </c>
      <c r="C134" s="94" t="s">
        <v>415</v>
      </c>
      <c r="D134" s="95" t="s">
        <v>416</v>
      </c>
      <c r="E134" s="95" t="s">
        <v>363</v>
      </c>
      <c r="F134" s="96" t="s">
        <v>34</v>
      </c>
      <c r="G134" s="97" t="s">
        <v>489</v>
      </c>
      <c r="H134" s="96" t="s">
        <v>485</v>
      </c>
      <c r="I134" s="98">
        <v>0</v>
      </c>
      <c r="J134" s="98">
        <v>-50883</v>
      </c>
      <c r="K134" s="98">
        <v>4071</v>
      </c>
      <c r="L134" s="98">
        <v>54954</v>
      </c>
      <c r="M134">
        <f t="shared" si="9"/>
        <v>15950</v>
      </c>
      <c r="N134" t="e">
        <f>+VLOOKUP(M134,Sheet1!A$97:B$102,2,0)</f>
        <v>#N/A</v>
      </c>
      <c r="O134" s="4" t="e">
        <f t="shared" si="10"/>
        <v>#N/A</v>
      </c>
    </row>
    <row r="135" spans="1:15" x14ac:dyDescent="0.25">
      <c r="A135">
        <f t="shared" si="7"/>
        <v>3</v>
      </c>
      <c r="B135" s="100" t="str">
        <f t="shared" si="8"/>
        <v>22/03/2023</v>
      </c>
      <c r="C135" s="94" t="s">
        <v>415</v>
      </c>
      <c r="D135" s="95" t="s">
        <v>417</v>
      </c>
      <c r="E135" s="95" t="s">
        <v>363</v>
      </c>
      <c r="F135" s="96" t="s">
        <v>34</v>
      </c>
      <c r="G135" s="97"/>
      <c r="H135" s="96" t="s">
        <v>485</v>
      </c>
      <c r="I135" s="98">
        <v>-48916</v>
      </c>
      <c r="J135" s="98">
        <v>0</v>
      </c>
      <c r="K135" s="98">
        <v>-3914</v>
      </c>
      <c r="L135" s="98">
        <v>-52830</v>
      </c>
      <c r="M135">
        <f t="shared" si="9"/>
        <v>15951</v>
      </c>
      <c r="N135" t="e">
        <f>+VLOOKUP(M135,Sheet1!A$97:B$102,2,0)</f>
        <v>#N/A</v>
      </c>
      <c r="O135" s="4" t="e">
        <f t="shared" si="10"/>
        <v>#N/A</v>
      </c>
    </row>
    <row r="136" spans="1:15" x14ac:dyDescent="0.25">
      <c r="A136">
        <f t="shared" si="7"/>
        <v>3</v>
      </c>
      <c r="B136" s="100" t="str">
        <f t="shared" si="8"/>
        <v>23/03/2023</v>
      </c>
      <c r="C136" s="94" t="s">
        <v>419</v>
      </c>
      <c r="D136" s="95" t="s">
        <v>418</v>
      </c>
      <c r="E136" s="95" t="s">
        <v>363</v>
      </c>
      <c r="F136" s="96" t="s">
        <v>34</v>
      </c>
      <c r="G136" s="97" t="s">
        <v>489</v>
      </c>
      <c r="H136" s="96" t="s">
        <v>420</v>
      </c>
      <c r="I136" s="98">
        <v>1496458</v>
      </c>
      <c r="J136" s="98">
        <v>74824</v>
      </c>
      <c r="K136" s="98">
        <v>142163</v>
      </c>
      <c r="L136" s="98">
        <v>1563797</v>
      </c>
      <c r="M136">
        <f t="shared" si="9"/>
        <v>16099</v>
      </c>
      <c r="N136" t="e">
        <f>+VLOOKUP(M136,Sheet1!A$97:B$102,2,0)</f>
        <v>#N/A</v>
      </c>
      <c r="O136" s="4" t="e">
        <f t="shared" si="10"/>
        <v>#N/A</v>
      </c>
    </row>
    <row r="137" spans="1:15" x14ac:dyDescent="0.25">
      <c r="A137">
        <f t="shared" si="7"/>
        <v>3</v>
      </c>
      <c r="B137" s="100" t="str">
        <f t="shared" si="8"/>
        <v>23/03/2023</v>
      </c>
      <c r="C137" s="94" t="s">
        <v>419</v>
      </c>
      <c r="D137" s="95" t="s">
        <v>421</v>
      </c>
      <c r="E137" s="95" t="s">
        <v>363</v>
      </c>
      <c r="F137" s="96" t="s">
        <v>34</v>
      </c>
      <c r="G137" s="97"/>
      <c r="H137" s="96" t="s">
        <v>119</v>
      </c>
      <c r="I137" s="98">
        <v>1151838</v>
      </c>
      <c r="J137" s="98">
        <v>0</v>
      </c>
      <c r="K137" s="98">
        <v>115184</v>
      </c>
      <c r="L137" s="98">
        <v>1267022</v>
      </c>
      <c r="M137">
        <f t="shared" si="9"/>
        <v>16117</v>
      </c>
      <c r="N137" t="e">
        <f>+VLOOKUP(M137,Sheet1!A$97:B$102,2,0)</f>
        <v>#N/A</v>
      </c>
      <c r="O137" s="4" t="e">
        <f t="shared" si="10"/>
        <v>#N/A</v>
      </c>
    </row>
    <row r="138" spans="1:15" x14ac:dyDescent="0.25">
      <c r="A138">
        <f t="shared" si="7"/>
        <v>3</v>
      </c>
      <c r="B138" s="100" t="str">
        <f t="shared" si="8"/>
        <v>23/03/2023</v>
      </c>
      <c r="C138" s="94" t="s">
        <v>419</v>
      </c>
      <c r="D138" s="95" t="s">
        <v>422</v>
      </c>
      <c r="E138" s="95" t="s">
        <v>363</v>
      </c>
      <c r="F138" s="96" t="s">
        <v>34</v>
      </c>
      <c r="G138" s="97"/>
      <c r="H138" s="96" t="s">
        <v>225</v>
      </c>
      <c r="I138" s="98">
        <v>713575</v>
      </c>
      <c r="J138" s="98">
        <v>0</v>
      </c>
      <c r="K138" s="98">
        <v>71358</v>
      </c>
      <c r="L138" s="98">
        <v>784933</v>
      </c>
      <c r="M138">
        <f t="shared" si="9"/>
        <v>16282</v>
      </c>
      <c r="N138" t="e">
        <f>+VLOOKUP(M138,Sheet1!A$97:B$102,2,0)</f>
        <v>#N/A</v>
      </c>
      <c r="O138" s="4" t="e">
        <f t="shared" si="10"/>
        <v>#N/A</v>
      </c>
    </row>
    <row r="139" spans="1:15" x14ac:dyDescent="0.25">
      <c r="A139">
        <f t="shared" si="7"/>
        <v>3</v>
      </c>
      <c r="B139" s="100" t="str">
        <f t="shared" si="8"/>
        <v>30/03/2023</v>
      </c>
      <c r="C139" s="94" t="s">
        <v>424</v>
      </c>
      <c r="D139" s="95" t="s">
        <v>423</v>
      </c>
      <c r="E139" s="95" t="s">
        <v>363</v>
      </c>
      <c r="F139" s="96" t="s">
        <v>34</v>
      </c>
      <c r="G139" s="97"/>
      <c r="H139" s="96" t="s">
        <v>225</v>
      </c>
      <c r="I139" s="98">
        <v>655893</v>
      </c>
      <c r="J139" s="98">
        <v>0</v>
      </c>
      <c r="K139" s="98">
        <v>65589</v>
      </c>
      <c r="L139" s="98">
        <v>721482</v>
      </c>
      <c r="M139">
        <f t="shared" si="9"/>
        <v>18681</v>
      </c>
      <c r="N139" t="e">
        <f>+VLOOKUP(M139,Sheet1!A$97:B$102,2,0)</f>
        <v>#N/A</v>
      </c>
      <c r="O139" s="4" t="e">
        <f t="shared" si="10"/>
        <v>#N/A</v>
      </c>
    </row>
    <row r="140" spans="1:15" x14ac:dyDescent="0.25">
      <c r="A140">
        <f t="shared" si="7"/>
        <v>4</v>
      </c>
      <c r="B140" s="100" t="str">
        <f t="shared" si="8"/>
        <v>03/04/2023</v>
      </c>
      <c r="C140" s="94" t="s">
        <v>426</v>
      </c>
      <c r="D140" s="95" t="s">
        <v>425</v>
      </c>
      <c r="E140" s="95" t="s">
        <v>363</v>
      </c>
      <c r="F140" s="96" t="s">
        <v>34</v>
      </c>
      <c r="G140" s="97"/>
      <c r="H140" s="96" t="s">
        <v>225</v>
      </c>
      <c r="I140" s="98">
        <v>923442</v>
      </c>
      <c r="J140" s="98">
        <v>0</v>
      </c>
      <c r="K140" s="98">
        <v>92344</v>
      </c>
      <c r="L140" s="98">
        <v>1015786</v>
      </c>
      <c r="M140">
        <f t="shared" si="9"/>
        <v>19144</v>
      </c>
      <c r="N140" t="e">
        <f>+VLOOKUP(M140,Sheet1!A$97:B$102,2,0)</f>
        <v>#N/A</v>
      </c>
      <c r="O140" s="4" t="e">
        <f t="shared" si="10"/>
        <v>#N/A</v>
      </c>
    </row>
    <row r="141" spans="1:15" x14ac:dyDescent="0.25">
      <c r="A141">
        <f t="shared" si="7"/>
        <v>4</v>
      </c>
      <c r="B141" s="100" t="str">
        <f t="shared" si="8"/>
        <v>03/04/2023</v>
      </c>
      <c r="C141" s="94" t="s">
        <v>426</v>
      </c>
      <c r="D141" s="95" t="s">
        <v>427</v>
      </c>
      <c r="E141" s="95" t="s">
        <v>363</v>
      </c>
      <c r="F141" s="96" t="s">
        <v>34</v>
      </c>
      <c r="G141" s="97"/>
      <c r="H141" s="96" t="s">
        <v>413</v>
      </c>
      <c r="I141" s="98">
        <v>890725</v>
      </c>
      <c r="J141" s="98">
        <v>0</v>
      </c>
      <c r="K141" s="98">
        <v>89073</v>
      </c>
      <c r="L141" s="98">
        <v>979798</v>
      </c>
      <c r="M141">
        <f t="shared" si="9"/>
        <v>19147</v>
      </c>
      <c r="N141" t="e">
        <f>+VLOOKUP(M141,Sheet1!A$97:B$102,2,0)</f>
        <v>#N/A</v>
      </c>
      <c r="O141" s="4" t="e">
        <f t="shared" si="10"/>
        <v>#N/A</v>
      </c>
    </row>
    <row r="142" spans="1:15" x14ac:dyDescent="0.25">
      <c r="A142">
        <f t="shared" si="7"/>
        <v>4</v>
      </c>
      <c r="B142" s="100" t="str">
        <f t="shared" si="8"/>
        <v>04/04/2023</v>
      </c>
      <c r="C142" s="94" t="s">
        <v>429</v>
      </c>
      <c r="D142" s="95" t="s">
        <v>428</v>
      </c>
      <c r="E142" s="95" t="s">
        <v>363</v>
      </c>
      <c r="F142" s="96" t="s">
        <v>34</v>
      </c>
      <c r="G142" s="97"/>
      <c r="H142" s="96" t="s">
        <v>375</v>
      </c>
      <c r="I142" s="98">
        <v>1675379</v>
      </c>
      <c r="J142" s="98">
        <v>0</v>
      </c>
      <c r="K142" s="98">
        <v>167538</v>
      </c>
      <c r="L142" s="98">
        <v>1842917</v>
      </c>
      <c r="M142">
        <f t="shared" si="9"/>
        <v>19210</v>
      </c>
      <c r="N142" t="e">
        <f>+VLOOKUP(M142,Sheet1!A$97:B$102,2,0)</f>
        <v>#N/A</v>
      </c>
      <c r="O142" s="4" t="e">
        <f t="shared" si="10"/>
        <v>#N/A</v>
      </c>
    </row>
    <row r="143" spans="1:15" x14ac:dyDescent="0.25">
      <c r="A143">
        <f t="shared" si="7"/>
        <v>4</v>
      </c>
      <c r="B143" s="100" t="str">
        <f t="shared" si="8"/>
        <v>07/04/2023</v>
      </c>
      <c r="C143" s="94" t="s">
        <v>431</v>
      </c>
      <c r="D143" s="95" t="s">
        <v>430</v>
      </c>
      <c r="E143" s="95" t="s">
        <v>363</v>
      </c>
      <c r="F143" s="96" t="s">
        <v>34</v>
      </c>
      <c r="G143" s="97"/>
      <c r="H143" s="96" t="s">
        <v>413</v>
      </c>
      <c r="I143" s="98">
        <v>842016</v>
      </c>
      <c r="J143" s="98">
        <v>0</v>
      </c>
      <c r="K143" s="98">
        <v>84202</v>
      </c>
      <c r="L143" s="98">
        <v>926218</v>
      </c>
      <c r="M143">
        <f t="shared" si="9"/>
        <v>20402</v>
      </c>
      <c r="N143" t="e">
        <f>+VLOOKUP(M143,Sheet1!A$97:B$102,2,0)</f>
        <v>#N/A</v>
      </c>
      <c r="O143" s="4" t="e">
        <f t="shared" si="10"/>
        <v>#N/A</v>
      </c>
    </row>
    <row r="144" spans="1:15" x14ac:dyDescent="0.25">
      <c r="A144">
        <f t="shared" si="7"/>
        <v>4</v>
      </c>
      <c r="B144" s="100" t="str">
        <f t="shared" si="8"/>
        <v>08/04/2023</v>
      </c>
      <c r="C144" s="94" t="s">
        <v>433</v>
      </c>
      <c r="D144" s="95" t="s">
        <v>432</v>
      </c>
      <c r="E144" s="95" t="s">
        <v>363</v>
      </c>
      <c r="F144" s="96" t="s">
        <v>34</v>
      </c>
      <c r="G144" s="97"/>
      <c r="H144" s="96" t="s">
        <v>44</v>
      </c>
      <c r="I144" s="98">
        <v>1355531</v>
      </c>
      <c r="J144" s="98">
        <v>0</v>
      </c>
      <c r="K144" s="98">
        <v>135553</v>
      </c>
      <c r="L144" s="98">
        <v>1491084</v>
      </c>
      <c r="M144">
        <f t="shared" si="9"/>
        <v>20453</v>
      </c>
      <c r="N144" t="e">
        <f>+VLOOKUP(M144,Sheet1!A$97:B$102,2,0)</f>
        <v>#N/A</v>
      </c>
      <c r="O144" s="4" t="e">
        <f t="shared" si="10"/>
        <v>#N/A</v>
      </c>
    </row>
    <row r="145" spans="1:15" x14ac:dyDescent="0.25">
      <c r="A145">
        <f t="shared" si="7"/>
        <v>4</v>
      </c>
      <c r="B145" s="100" t="str">
        <f t="shared" si="8"/>
        <v>17/04/2023</v>
      </c>
      <c r="C145" s="94" t="s">
        <v>435</v>
      </c>
      <c r="D145" s="95" t="s">
        <v>434</v>
      </c>
      <c r="E145" s="95" t="s">
        <v>363</v>
      </c>
      <c r="F145" s="96" t="s">
        <v>34</v>
      </c>
      <c r="G145" s="97"/>
      <c r="H145" s="96" t="s">
        <v>152</v>
      </c>
      <c r="I145" s="98">
        <v>2102230</v>
      </c>
      <c r="J145" s="98">
        <v>0</v>
      </c>
      <c r="K145" s="98">
        <v>210223</v>
      </c>
      <c r="L145" s="98">
        <v>2312453</v>
      </c>
      <c r="M145">
        <f t="shared" si="9"/>
        <v>22227</v>
      </c>
      <c r="N145" t="e">
        <f>+VLOOKUP(M145,Sheet1!A$97:B$102,2,0)</f>
        <v>#N/A</v>
      </c>
      <c r="O145" s="4" t="e">
        <f t="shared" si="10"/>
        <v>#N/A</v>
      </c>
    </row>
    <row r="146" spans="1:15" x14ac:dyDescent="0.25">
      <c r="A146">
        <f t="shared" si="7"/>
        <v>4</v>
      </c>
      <c r="B146" s="100" t="str">
        <f t="shared" si="8"/>
        <v>17/04/2023</v>
      </c>
      <c r="C146" s="94" t="s">
        <v>435</v>
      </c>
      <c r="D146" s="95" t="s">
        <v>436</v>
      </c>
      <c r="E146" s="95" t="s">
        <v>363</v>
      </c>
      <c r="F146" s="96" t="s">
        <v>34</v>
      </c>
      <c r="G146" s="97"/>
      <c r="H146" s="96" t="s">
        <v>225</v>
      </c>
      <c r="I146" s="98">
        <v>451712</v>
      </c>
      <c r="J146" s="98">
        <v>0</v>
      </c>
      <c r="K146" s="98">
        <v>45171</v>
      </c>
      <c r="L146" s="98">
        <v>496883</v>
      </c>
      <c r="M146">
        <f t="shared" si="9"/>
        <v>22231</v>
      </c>
      <c r="N146" t="e">
        <f>+VLOOKUP(M146,Sheet1!A$97:B$102,2,0)</f>
        <v>#N/A</v>
      </c>
      <c r="O146" s="4" t="e">
        <f t="shared" si="10"/>
        <v>#N/A</v>
      </c>
    </row>
    <row r="147" spans="1:15" x14ac:dyDescent="0.25">
      <c r="A147">
        <f t="shared" si="7"/>
        <v>4</v>
      </c>
      <c r="B147" s="100" t="str">
        <f t="shared" si="8"/>
        <v>19/04/2023</v>
      </c>
      <c r="C147" s="94" t="s">
        <v>438</v>
      </c>
      <c r="D147" s="95" t="s">
        <v>437</v>
      </c>
      <c r="E147" s="95" t="s">
        <v>363</v>
      </c>
      <c r="F147" s="96" t="s">
        <v>34</v>
      </c>
      <c r="G147" s="97"/>
      <c r="H147" s="96" t="s">
        <v>44</v>
      </c>
      <c r="I147" s="98">
        <v>1110580</v>
      </c>
      <c r="J147" s="98">
        <v>0</v>
      </c>
      <c r="K147" s="98">
        <v>111058</v>
      </c>
      <c r="L147" s="98">
        <v>1221638</v>
      </c>
      <c r="M147">
        <f t="shared" si="9"/>
        <v>22406</v>
      </c>
      <c r="N147" t="e">
        <f>+VLOOKUP(M147,Sheet1!A$97:B$102,2,0)</f>
        <v>#N/A</v>
      </c>
      <c r="O147" s="4" t="e">
        <f t="shared" si="10"/>
        <v>#N/A</v>
      </c>
    </row>
    <row r="148" spans="1:15" x14ac:dyDescent="0.25">
      <c r="A148">
        <f t="shared" si="7"/>
        <v>4</v>
      </c>
      <c r="B148" s="100" t="str">
        <f t="shared" si="8"/>
        <v>19/04/2023</v>
      </c>
      <c r="C148" s="94" t="s">
        <v>438</v>
      </c>
      <c r="D148" s="95" t="s">
        <v>439</v>
      </c>
      <c r="E148" s="95" t="s">
        <v>363</v>
      </c>
      <c r="F148" s="96" t="s">
        <v>34</v>
      </c>
      <c r="G148" s="97"/>
      <c r="H148" s="96" t="s">
        <v>42</v>
      </c>
      <c r="I148" s="98">
        <v>1354323</v>
      </c>
      <c r="J148" s="98">
        <v>0</v>
      </c>
      <c r="K148" s="98">
        <v>135432</v>
      </c>
      <c r="L148" s="98">
        <v>1489755</v>
      </c>
      <c r="M148">
        <f t="shared" si="9"/>
        <v>22411</v>
      </c>
      <c r="N148" t="e">
        <f>+VLOOKUP(M148,Sheet1!A$97:B$102,2,0)</f>
        <v>#N/A</v>
      </c>
      <c r="O148" s="4" t="e">
        <f t="shared" si="10"/>
        <v>#N/A</v>
      </c>
    </row>
    <row r="149" spans="1:15" x14ac:dyDescent="0.25">
      <c r="A149">
        <f t="shared" si="7"/>
        <v>4</v>
      </c>
      <c r="B149" s="100" t="str">
        <f t="shared" si="8"/>
        <v>19/04/2023</v>
      </c>
      <c r="C149" s="94" t="s">
        <v>438</v>
      </c>
      <c r="D149" s="95" t="s">
        <v>440</v>
      </c>
      <c r="E149" s="95" t="s">
        <v>363</v>
      </c>
      <c r="F149" s="96" t="s">
        <v>34</v>
      </c>
      <c r="G149" s="97"/>
      <c r="H149" s="96" t="s">
        <v>413</v>
      </c>
      <c r="I149" s="98">
        <v>990850</v>
      </c>
      <c r="J149" s="98">
        <v>0</v>
      </c>
      <c r="K149" s="98">
        <v>99085</v>
      </c>
      <c r="L149" s="98">
        <v>1089935</v>
      </c>
      <c r="M149">
        <f t="shared" si="9"/>
        <v>22431</v>
      </c>
      <c r="N149" t="e">
        <f>+VLOOKUP(M149,Sheet1!A$97:B$102,2,0)</f>
        <v>#N/A</v>
      </c>
      <c r="O149" s="4" t="e">
        <f t="shared" si="10"/>
        <v>#N/A</v>
      </c>
    </row>
    <row r="150" spans="1:15" x14ac:dyDescent="0.25">
      <c r="A150">
        <f t="shared" si="7"/>
        <v>4</v>
      </c>
      <c r="B150" s="100" t="str">
        <f t="shared" si="8"/>
        <v>20/04/2023</v>
      </c>
      <c r="C150" s="94" t="s">
        <v>442</v>
      </c>
      <c r="D150" s="95" t="s">
        <v>441</v>
      </c>
      <c r="E150" s="95" t="s">
        <v>363</v>
      </c>
      <c r="F150" s="96" t="s">
        <v>34</v>
      </c>
      <c r="G150" s="97"/>
      <c r="H150" s="96" t="s">
        <v>191</v>
      </c>
      <c r="I150" s="98">
        <v>922445</v>
      </c>
      <c r="J150" s="98">
        <v>0</v>
      </c>
      <c r="K150" s="98">
        <v>92245</v>
      </c>
      <c r="L150" s="98">
        <v>1014690</v>
      </c>
      <c r="M150">
        <f t="shared" si="9"/>
        <v>23156</v>
      </c>
      <c r="N150" t="e">
        <f>+VLOOKUP(M150,Sheet1!A$97:B$102,2,0)</f>
        <v>#N/A</v>
      </c>
      <c r="O150" s="4" t="e">
        <f t="shared" si="10"/>
        <v>#N/A</v>
      </c>
    </row>
    <row r="151" spans="1:15" x14ac:dyDescent="0.25">
      <c r="A151">
        <f t="shared" si="7"/>
        <v>4</v>
      </c>
      <c r="B151" s="100" t="str">
        <f t="shared" si="8"/>
        <v>24/04/2023</v>
      </c>
      <c r="C151" s="94" t="s">
        <v>444</v>
      </c>
      <c r="D151" s="95" t="s">
        <v>443</v>
      </c>
      <c r="E151" s="95" t="s">
        <v>363</v>
      </c>
      <c r="F151" s="96" t="s">
        <v>34</v>
      </c>
      <c r="G151" s="97"/>
      <c r="H151" s="96" t="s">
        <v>225</v>
      </c>
      <c r="I151" s="98">
        <v>517635</v>
      </c>
      <c r="J151" s="98">
        <v>0</v>
      </c>
      <c r="K151" s="98">
        <v>51764</v>
      </c>
      <c r="L151" s="98">
        <v>569399</v>
      </c>
      <c r="M151">
        <f t="shared" si="9"/>
        <v>23635</v>
      </c>
      <c r="N151" t="e">
        <f>+VLOOKUP(M151,Sheet1!A$97:B$102,2,0)</f>
        <v>#N/A</v>
      </c>
      <c r="O151" s="4" t="e">
        <f t="shared" si="10"/>
        <v>#N/A</v>
      </c>
    </row>
    <row r="152" spans="1:15" x14ac:dyDescent="0.25">
      <c r="A152">
        <f t="shared" si="7"/>
        <v>4</v>
      </c>
      <c r="B152" s="100" t="str">
        <f t="shared" si="8"/>
        <v>26/04/2023</v>
      </c>
      <c r="C152" s="94" t="s">
        <v>446</v>
      </c>
      <c r="D152" s="95" t="s">
        <v>445</v>
      </c>
      <c r="E152" s="95" t="s">
        <v>363</v>
      </c>
      <c r="F152" s="96" t="s">
        <v>34</v>
      </c>
      <c r="G152" s="97"/>
      <c r="H152" s="96" t="s">
        <v>402</v>
      </c>
      <c r="I152" s="98">
        <v>1797939</v>
      </c>
      <c r="J152" s="98">
        <v>0</v>
      </c>
      <c r="K152" s="98">
        <v>179794</v>
      </c>
      <c r="L152" s="98">
        <v>1977733</v>
      </c>
      <c r="M152">
        <f t="shared" si="9"/>
        <v>24067</v>
      </c>
      <c r="N152" t="e">
        <f>+VLOOKUP(M152,Sheet1!A$97:B$102,2,0)</f>
        <v>#N/A</v>
      </c>
      <c r="O152" s="4" t="e">
        <f t="shared" si="10"/>
        <v>#N/A</v>
      </c>
    </row>
    <row r="153" spans="1:15" x14ac:dyDescent="0.25">
      <c r="A153">
        <f t="shared" si="7"/>
        <v>4</v>
      </c>
      <c r="B153" s="100" t="str">
        <f t="shared" si="8"/>
        <v>26/04/2023</v>
      </c>
      <c r="C153" s="94" t="s">
        <v>446</v>
      </c>
      <c r="D153" s="95" t="s">
        <v>447</v>
      </c>
      <c r="E153" s="95" t="s">
        <v>363</v>
      </c>
      <c r="F153" s="96" t="s">
        <v>34</v>
      </c>
      <c r="G153" s="97"/>
      <c r="H153" s="96" t="s">
        <v>152</v>
      </c>
      <c r="I153" s="98">
        <v>1405817</v>
      </c>
      <c r="J153" s="98">
        <v>0</v>
      </c>
      <c r="K153" s="98">
        <v>140582</v>
      </c>
      <c r="L153" s="98">
        <v>1546399</v>
      </c>
      <c r="M153">
        <f t="shared" si="9"/>
        <v>24506</v>
      </c>
      <c r="N153" t="e">
        <f>+VLOOKUP(M153,Sheet1!A$97:B$102,2,0)</f>
        <v>#N/A</v>
      </c>
      <c r="O153" s="4" t="e">
        <f t="shared" si="10"/>
        <v>#N/A</v>
      </c>
    </row>
    <row r="154" spans="1:15" x14ac:dyDescent="0.25">
      <c r="A154">
        <f t="shared" si="7"/>
        <v>4</v>
      </c>
      <c r="B154" s="100" t="str">
        <f t="shared" si="8"/>
        <v>27/04/2023</v>
      </c>
      <c r="C154" s="94" t="s">
        <v>449</v>
      </c>
      <c r="D154" s="95" t="s">
        <v>448</v>
      </c>
      <c r="E154" s="95" t="s">
        <v>363</v>
      </c>
      <c r="F154" s="96" t="s">
        <v>34</v>
      </c>
      <c r="G154" s="97"/>
      <c r="H154" s="96" t="s">
        <v>420</v>
      </c>
      <c r="I154" s="98">
        <v>1584717</v>
      </c>
      <c r="J154" s="98">
        <v>0</v>
      </c>
      <c r="K154" s="98">
        <v>158472</v>
      </c>
      <c r="L154" s="98">
        <v>1743189</v>
      </c>
      <c r="M154">
        <f t="shared" si="9"/>
        <v>24989</v>
      </c>
      <c r="N154" t="e">
        <f>+VLOOKUP(M154,Sheet1!A$97:B$102,2,0)</f>
        <v>#N/A</v>
      </c>
      <c r="O154" s="4" t="e">
        <f t="shared" si="10"/>
        <v>#N/A</v>
      </c>
    </row>
    <row r="155" spans="1:15" x14ac:dyDescent="0.25">
      <c r="A155">
        <f t="shared" si="7"/>
        <v>4</v>
      </c>
      <c r="B155" s="100" t="str">
        <f t="shared" si="8"/>
        <v>27/04/2023</v>
      </c>
      <c r="C155" s="94" t="s">
        <v>449</v>
      </c>
      <c r="D155" s="95" t="s">
        <v>450</v>
      </c>
      <c r="E155" s="95" t="s">
        <v>363</v>
      </c>
      <c r="F155" s="96" t="s">
        <v>34</v>
      </c>
      <c r="G155" s="97"/>
      <c r="H155" s="96" t="s">
        <v>42</v>
      </c>
      <c r="I155" s="98">
        <v>1003155</v>
      </c>
      <c r="J155" s="98">
        <v>0</v>
      </c>
      <c r="K155" s="98">
        <v>100316</v>
      </c>
      <c r="L155" s="98">
        <v>1103471</v>
      </c>
      <c r="M155">
        <f t="shared" si="9"/>
        <v>24993</v>
      </c>
      <c r="N155" t="e">
        <f>+VLOOKUP(M155,Sheet1!A$97:B$102,2,0)</f>
        <v>#N/A</v>
      </c>
      <c r="O155" s="4" t="e">
        <f t="shared" si="10"/>
        <v>#N/A</v>
      </c>
    </row>
    <row r="156" spans="1:15" x14ac:dyDescent="0.25">
      <c r="A156">
        <f t="shared" si="7"/>
        <v>5</v>
      </c>
      <c r="B156" s="100" t="str">
        <f t="shared" si="8"/>
        <v>03/05/2023</v>
      </c>
      <c r="C156" s="94" t="s">
        <v>452</v>
      </c>
      <c r="D156" s="95" t="s">
        <v>451</v>
      </c>
      <c r="E156" s="95" t="s">
        <v>363</v>
      </c>
      <c r="F156" s="96" t="s">
        <v>34</v>
      </c>
      <c r="G156" s="97"/>
      <c r="H156" s="96" t="s">
        <v>42</v>
      </c>
      <c r="I156" s="98">
        <v>1003155</v>
      </c>
      <c r="J156" s="98">
        <v>0</v>
      </c>
      <c r="K156" s="98">
        <v>100316</v>
      </c>
      <c r="L156" s="98">
        <v>1103471</v>
      </c>
      <c r="M156">
        <f t="shared" si="9"/>
        <v>25297</v>
      </c>
      <c r="N156" t="e">
        <f>+VLOOKUP(M156,Sheet1!A$97:B$102,2,0)</f>
        <v>#N/A</v>
      </c>
      <c r="O156" s="4" t="e">
        <f t="shared" si="10"/>
        <v>#N/A</v>
      </c>
    </row>
    <row r="157" spans="1:15" x14ac:dyDescent="0.25">
      <c r="A157">
        <f t="shared" si="7"/>
        <v>5</v>
      </c>
      <c r="B157" s="100" t="str">
        <f t="shared" si="8"/>
        <v>03/05/2023</v>
      </c>
      <c r="C157" s="94" t="s">
        <v>452</v>
      </c>
      <c r="D157" s="95" t="s">
        <v>453</v>
      </c>
      <c r="E157" s="95" t="s">
        <v>363</v>
      </c>
      <c r="F157" s="96" t="s">
        <v>34</v>
      </c>
      <c r="G157" s="97"/>
      <c r="H157" s="96" t="s">
        <v>225</v>
      </c>
      <c r="I157" s="98">
        <v>481674</v>
      </c>
      <c r="J157" s="98">
        <v>0</v>
      </c>
      <c r="K157" s="98">
        <v>48167</v>
      </c>
      <c r="L157" s="98">
        <v>529841</v>
      </c>
      <c r="M157">
        <f t="shared" si="9"/>
        <v>25301</v>
      </c>
      <c r="N157" t="e">
        <f>+VLOOKUP(M157,Sheet1!A$97:B$102,2,0)</f>
        <v>#N/A</v>
      </c>
      <c r="O157" s="4" t="e">
        <f t="shared" si="10"/>
        <v>#N/A</v>
      </c>
    </row>
    <row r="158" spans="1:15" x14ac:dyDescent="0.25">
      <c r="A158">
        <f t="shared" si="7"/>
        <v>5</v>
      </c>
      <c r="B158" s="100" t="str">
        <f t="shared" si="8"/>
        <v>04/05/2023</v>
      </c>
      <c r="C158" s="94" t="s">
        <v>455</v>
      </c>
      <c r="D158" s="95" t="s">
        <v>454</v>
      </c>
      <c r="E158" s="95" t="s">
        <v>363</v>
      </c>
      <c r="F158" s="96" t="s">
        <v>34</v>
      </c>
      <c r="G158" s="97"/>
      <c r="H158" s="96" t="s">
        <v>413</v>
      </c>
      <c r="I158" s="98">
        <v>691467</v>
      </c>
      <c r="J158" s="98">
        <v>0</v>
      </c>
      <c r="K158" s="98">
        <v>69147</v>
      </c>
      <c r="L158" s="98">
        <v>760614</v>
      </c>
      <c r="M158">
        <f t="shared" si="9"/>
        <v>25345</v>
      </c>
      <c r="N158" t="e">
        <f>+VLOOKUP(M158,Sheet1!A$97:B$102,2,0)</f>
        <v>#N/A</v>
      </c>
      <c r="O158" s="4" t="e">
        <f t="shared" si="10"/>
        <v>#N/A</v>
      </c>
    </row>
    <row r="159" spans="1:15" x14ac:dyDescent="0.25">
      <c r="A159">
        <f t="shared" si="7"/>
        <v>5</v>
      </c>
      <c r="B159" s="100" t="str">
        <f t="shared" si="8"/>
        <v>09/05/2023</v>
      </c>
      <c r="C159" s="94" t="s">
        <v>457</v>
      </c>
      <c r="D159" s="95" t="s">
        <v>456</v>
      </c>
      <c r="E159" s="95" t="s">
        <v>363</v>
      </c>
      <c r="F159" s="96" t="s">
        <v>34</v>
      </c>
      <c r="G159" s="97" t="s">
        <v>489</v>
      </c>
      <c r="H159" s="96" t="s">
        <v>458</v>
      </c>
      <c r="I159" s="98">
        <v>1089104</v>
      </c>
      <c r="J159" s="98">
        <v>54455</v>
      </c>
      <c r="K159" s="98">
        <v>103465</v>
      </c>
      <c r="L159" s="98">
        <v>1138114</v>
      </c>
      <c r="M159">
        <f t="shared" si="9"/>
        <v>25829</v>
      </c>
      <c r="N159" t="e">
        <f>+VLOOKUP(M159,Sheet1!A$97:B$102,2,0)</f>
        <v>#N/A</v>
      </c>
      <c r="O159" s="4" t="e">
        <f t="shared" si="10"/>
        <v>#N/A</v>
      </c>
    </row>
    <row r="160" spans="1:15" x14ac:dyDescent="0.25">
      <c r="A160">
        <f t="shared" si="7"/>
        <v>5</v>
      </c>
      <c r="B160" s="100" t="str">
        <f t="shared" si="8"/>
        <v>11/05/2023</v>
      </c>
      <c r="C160" s="94" t="s">
        <v>460</v>
      </c>
      <c r="D160" s="95" t="s">
        <v>459</v>
      </c>
      <c r="E160" s="95" t="s">
        <v>363</v>
      </c>
      <c r="F160" s="96" t="s">
        <v>34</v>
      </c>
      <c r="G160" s="97"/>
      <c r="H160" s="96" t="s">
        <v>28</v>
      </c>
      <c r="I160" s="98">
        <v>913869</v>
      </c>
      <c r="J160" s="98">
        <v>0</v>
      </c>
      <c r="K160" s="98">
        <v>91387</v>
      </c>
      <c r="L160" s="98">
        <v>1005256</v>
      </c>
      <c r="M160">
        <f t="shared" si="9"/>
        <v>26975</v>
      </c>
      <c r="N160" t="e">
        <f>+VLOOKUP(M160,Sheet1!A$97:B$102,2,0)</f>
        <v>#N/A</v>
      </c>
      <c r="O160" s="4" t="e">
        <f t="shared" si="10"/>
        <v>#N/A</v>
      </c>
    </row>
    <row r="161" spans="1:15" x14ac:dyDescent="0.25">
      <c r="A161">
        <f t="shared" si="7"/>
        <v>5</v>
      </c>
      <c r="B161" s="100" t="str">
        <f t="shared" si="8"/>
        <v>12/05/2023</v>
      </c>
      <c r="C161" s="94" t="s">
        <v>462</v>
      </c>
      <c r="D161" s="95" t="s">
        <v>461</v>
      </c>
      <c r="E161" s="95" t="s">
        <v>363</v>
      </c>
      <c r="F161" s="96" t="s">
        <v>34</v>
      </c>
      <c r="G161" s="97"/>
      <c r="H161" s="96" t="s">
        <v>191</v>
      </c>
      <c r="I161" s="98">
        <v>700329</v>
      </c>
      <c r="J161" s="98">
        <v>0</v>
      </c>
      <c r="K161" s="98">
        <v>70033</v>
      </c>
      <c r="L161" s="98">
        <v>770362</v>
      </c>
      <c r="M161">
        <f t="shared" si="9"/>
        <v>28176</v>
      </c>
      <c r="N161" t="e">
        <f>+VLOOKUP(M161,Sheet1!A$97:B$102,2,0)</f>
        <v>#N/A</v>
      </c>
      <c r="O161" s="4" t="e">
        <f t="shared" si="10"/>
        <v>#N/A</v>
      </c>
    </row>
    <row r="162" spans="1:15" x14ac:dyDescent="0.25">
      <c r="A162">
        <f t="shared" si="7"/>
        <v>5</v>
      </c>
      <c r="B162" s="100" t="str">
        <f t="shared" si="8"/>
        <v>15/05/2023</v>
      </c>
      <c r="C162" s="94" t="s">
        <v>464</v>
      </c>
      <c r="D162" s="95" t="s">
        <v>463</v>
      </c>
      <c r="E162" s="95" t="s">
        <v>363</v>
      </c>
      <c r="F162" s="96" t="s">
        <v>34</v>
      </c>
      <c r="G162" s="97"/>
      <c r="H162" s="96" t="s">
        <v>413</v>
      </c>
      <c r="I162" s="98">
        <v>443862</v>
      </c>
      <c r="J162" s="98">
        <v>0</v>
      </c>
      <c r="K162" s="98">
        <v>44386</v>
      </c>
      <c r="L162" s="98">
        <v>488248</v>
      </c>
      <c r="M162">
        <f t="shared" si="9"/>
        <v>28316</v>
      </c>
      <c r="N162" t="e">
        <f>+VLOOKUP(M162,Sheet1!A$97:B$102,2,0)</f>
        <v>#N/A</v>
      </c>
      <c r="O162" s="4" t="e">
        <f t="shared" si="10"/>
        <v>#N/A</v>
      </c>
    </row>
    <row r="163" spans="1:15" x14ac:dyDescent="0.25">
      <c r="A163">
        <f t="shared" si="7"/>
        <v>5</v>
      </c>
      <c r="B163" s="100" t="str">
        <f t="shared" si="8"/>
        <v>16/05/2023</v>
      </c>
      <c r="C163" s="94" t="s">
        <v>466</v>
      </c>
      <c r="D163" s="95" t="s">
        <v>465</v>
      </c>
      <c r="E163" s="95" t="s">
        <v>363</v>
      </c>
      <c r="F163" s="96" t="s">
        <v>34</v>
      </c>
      <c r="G163" s="97"/>
      <c r="H163" s="96" t="s">
        <v>225</v>
      </c>
      <c r="I163" s="98">
        <v>916040</v>
      </c>
      <c r="J163" s="98">
        <v>0</v>
      </c>
      <c r="K163" s="98">
        <v>91604</v>
      </c>
      <c r="L163" s="98">
        <v>1007644</v>
      </c>
      <c r="M163">
        <f t="shared" si="9"/>
        <v>28378</v>
      </c>
      <c r="N163" t="e">
        <f>+VLOOKUP(M163,Sheet1!A$97:B$102,2,0)</f>
        <v>#N/A</v>
      </c>
      <c r="O163" s="4" t="e">
        <f t="shared" si="10"/>
        <v>#N/A</v>
      </c>
    </row>
    <row r="164" spans="1:15" x14ac:dyDescent="0.25">
      <c r="A164">
        <f t="shared" si="7"/>
        <v>5</v>
      </c>
      <c r="B164" s="100" t="str">
        <f t="shared" si="8"/>
        <v>16/05/2023</v>
      </c>
      <c r="C164" s="94" t="s">
        <v>466</v>
      </c>
      <c r="D164" s="95" t="s">
        <v>467</v>
      </c>
      <c r="E164" s="95" t="s">
        <v>363</v>
      </c>
      <c r="F164" s="96" t="s">
        <v>34</v>
      </c>
      <c r="G164" s="97" t="s">
        <v>489</v>
      </c>
      <c r="H164" s="96" t="s">
        <v>468</v>
      </c>
      <c r="I164" s="98">
        <v>1089104</v>
      </c>
      <c r="J164" s="98">
        <v>54455</v>
      </c>
      <c r="K164" s="98">
        <v>103465</v>
      </c>
      <c r="L164" s="98">
        <v>1138114</v>
      </c>
      <c r="M164">
        <f t="shared" si="9"/>
        <v>28449</v>
      </c>
      <c r="N164" t="e">
        <f>+VLOOKUP(M164,Sheet1!A$97:B$102,2,0)</f>
        <v>#N/A</v>
      </c>
      <c r="O164" s="4" t="e">
        <f t="shared" si="10"/>
        <v>#N/A</v>
      </c>
    </row>
    <row r="165" spans="1:15" x14ac:dyDescent="0.25">
      <c r="A165">
        <f t="shared" si="7"/>
        <v>5</v>
      </c>
      <c r="B165" s="100" t="str">
        <f t="shared" si="8"/>
        <v>24/05/2023</v>
      </c>
      <c r="C165" s="94" t="s">
        <v>470</v>
      </c>
      <c r="D165" s="95" t="s">
        <v>469</v>
      </c>
      <c r="E165" s="95" t="s">
        <v>363</v>
      </c>
      <c r="F165" s="96" t="s">
        <v>34</v>
      </c>
      <c r="G165" s="97"/>
      <c r="H165" s="96" t="s">
        <v>44</v>
      </c>
      <c r="I165" s="98">
        <v>660793</v>
      </c>
      <c r="J165" s="98">
        <v>0</v>
      </c>
      <c r="K165" s="98">
        <v>66079</v>
      </c>
      <c r="L165" s="98">
        <v>726872</v>
      </c>
      <c r="M165">
        <f t="shared" si="9"/>
        <v>30081</v>
      </c>
      <c r="N165" t="e">
        <f>+VLOOKUP(M165,Sheet1!A$97:B$102,2,0)</f>
        <v>#N/A</v>
      </c>
      <c r="O165" s="4" t="e">
        <f t="shared" si="10"/>
        <v>#N/A</v>
      </c>
    </row>
    <row r="166" spans="1:15" x14ac:dyDescent="0.25">
      <c r="A166">
        <f t="shared" si="7"/>
        <v>5</v>
      </c>
      <c r="B166" s="100" t="str">
        <f t="shared" si="8"/>
        <v>24/05/2023</v>
      </c>
      <c r="C166" s="94" t="s">
        <v>470</v>
      </c>
      <c r="D166" s="95" t="s">
        <v>471</v>
      </c>
      <c r="E166" s="95" t="s">
        <v>363</v>
      </c>
      <c r="F166" s="96" t="s">
        <v>34</v>
      </c>
      <c r="G166" s="97"/>
      <c r="H166" s="96" t="s">
        <v>420</v>
      </c>
      <c r="I166" s="98">
        <v>1071721</v>
      </c>
      <c r="J166" s="98">
        <v>0</v>
      </c>
      <c r="K166" s="98">
        <v>107172</v>
      </c>
      <c r="L166" s="98">
        <v>1178893</v>
      </c>
      <c r="M166">
        <f t="shared" si="9"/>
        <v>30090</v>
      </c>
      <c r="N166" t="e">
        <f>+VLOOKUP(M166,Sheet1!A$97:B$102,2,0)</f>
        <v>#N/A</v>
      </c>
      <c r="O166" s="4" t="e">
        <f t="shared" si="10"/>
        <v>#N/A</v>
      </c>
    </row>
    <row r="167" spans="1:15" x14ac:dyDescent="0.25">
      <c r="A167">
        <f t="shared" si="7"/>
        <v>5</v>
      </c>
      <c r="B167" s="100" t="str">
        <f t="shared" si="8"/>
        <v>24/05/2023</v>
      </c>
      <c r="C167" s="94" t="s">
        <v>470</v>
      </c>
      <c r="D167" s="95" t="s">
        <v>472</v>
      </c>
      <c r="E167" s="95" t="s">
        <v>363</v>
      </c>
      <c r="F167" s="96" t="s">
        <v>34</v>
      </c>
      <c r="G167" s="97"/>
      <c r="H167" s="96" t="s">
        <v>245</v>
      </c>
      <c r="I167" s="98">
        <v>471995</v>
      </c>
      <c r="J167" s="98">
        <v>0</v>
      </c>
      <c r="K167" s="98">
        <v>47200</v>
      </c>
      <c r="L167" s="98">
        <v>519195</v>
      </c>
      <c r="M167">
        <f t="shared" si="9"/>
        <v>30092</v>
      </c>
      <c r="N167" t="e">
        <f>+VLOOKUP(M167,Sheet1!A$97:B$102,2,0)</f>
        <v>#N/A</v>
      </c>
      <c r="O167" s="4" t="e">
        <f t="shared" si="10"/>
        <v>#N/A</v>
      </c>
    </row>
    <row r="168" spans="1:15" x14ac:dyDescent="0.25">
      <c r="A168">
        <f t="shared" si="7"/>
        <v>5</v>
      </c>
      <c r="B168" s="100" t="str">
        <f t="shared" si="8"/>
        <v>24/05/2023</v>
      </c>
      <c r="C168" s="94" t="s">
        <v>470</v>
      </c>
      <c r="D168" s="95" t="s">
        <v>473</v>
      </c>
      <c r="E168" s="95" t="s">
        <v>363</v>
      </c>
      <c r="F168" s="96" t="s">
        <v>34</v>
      </c>
      <c r="G168" s="97"/>
      <c r="H168" s="96" t="s">
        <v>28</v>
      </c>
      <c r="I168" s="98">
        <v>283197</v>
      </c>
      <c r="J168" s="98">
        <v>0</v>
      </c>
      <c r="K168" s="98">
        <v>28320</v>
      </c>
      <c r="L168" s="98">
        <v>311517</v>
      </c>
      <c r="M168">
        <f t="shared" si="9"/>
        <v>30102</v>
      </c>
      <c r="N168" t="e">
        <f>+VLOOKUP(M168,Sheet1!A$97:B$102,2,0)</f>
        <v>#N/A</v>
      </c>
      <c r="O168" s="4" t="e">
        <f t="shared" si="10"/>
        <v>#N/A</v>
      </c>
    </row>
    <row r="169" spans="1:15" x14ac:dyDescent="0.25">
      <c r="A169">
        <f t="shared" si="7"/>
        <v>5</v>
      </c>
      <c r="B169" s="100" t="str">
        <f t="shared" si="8"/>
        <v>25/05/2023</v>
      </c>
      <c r="C169" s="94" t="s">
        <v>475</v>
      </c>
      <c r="D169" s="95" t="s">
        <v>474</v>
      </c>
      <c r="E169" s="95" t="s">
        <v>363</v>
      </c>
      <c r="F169" s="96" t="s">
        <v>34</v>
      </c>
      <c r="G169" s="97"/>
      <c r="H169" s="96" t="s">
        <v>140</v>
      </c>
      <c r="I169" s="98">
        <v>471995</v>
      </c>
      <c r="J169" s="98">
        <v>0</v>
      </c>
      <c r="K169" s="98">
        <v>47200</v>
      </c>
      <c r="L169" s="98">
        <v>519195</v>
      </c>
      <c r="M169">
        <f t="shared" si="9"/>
        <v>30460</v>
      </c>
      <c r="N169" t="e">
        <f>+VLOOKUP(M169,Sheet1!A$97:B$102,2,0)</f>
        <v>#N/A</v>
      </c>
      <c r="O169" s="4" t="e">
        <f t="shared" si="10"/>
        <v>#N/A</v>
      </c>
    </row>
    <row r="170" spans="1:15" x14ac:dyDescent="0.25">
      <c r="A170">
        <f t="shared" si="7"/>
        <v>5</v>
      </c>
      <c r="B170" s="100" t="str">
        <f t="shared" si="8"/>
        <v>25/05/2023</v>
      </c>
      <c r="C170" s="94" t="s">
        <v>475</v>
      </c>
      <c r="D170" s="95" t="s">
        <v>476</v>
      </c>
      <c r="E170" s="95" t="s">
        <v>363</v>
      </c>
      <c r="F170" s="96" t="s">
        <v>34</v>
      </c>
      <c r="G170" s="97"/>
      <c r="H170" s="96" t="s">
        <v>225</v>
      </c>
      <c r="I170" s="98">
        <v>433143</v>
      </c>
      <c r="J170" s="98">
        <v>0</v>
      </c>
      <c r="K170" s="98">
        <v>43314</v>
      </c>
      <c r="L170" s="98">
        <v>476457</v>
      </c>
      <c r="M170">
        <f t="shared" si="9"/>
        <v>30958</v>
      </c>
      <c r="N170" t="e">
        <f>+VLOOKUP(M170,Sheet1!A$97:B$102,2,0)</f>
        <v>#N/A</v>
      </c>
      <c r="O170" s="4" t="e">
        <f t="shared" si="10"/>
        <v>#N/A</v>
      </c>
    </row>
    <row r="171" spans="1:15" x14ac:dyDescent="0.25">
      <c r="A171">
        <f t="shared" si="7"/>
        <v>5</v>
      </c>
      <c r="B171" s="100" t="str">
        <f t="shared" si="8"/>
        <v>26/05/2023</v>
      </c>
      <c r="C171" s="94" t="s">
        <v>478</v>
      </c>
      <c r="D171" s="95" t="s">
        <v>477</v>
      </c>
      <c r="E171" s="95" t="s">
        <v>363</v>
      </c>
      <c r="F171" s="96" t="s">
        <v>34</v>
      </c>
      <c r="G171" s="97"/>
      <c r="H171" s="96" t="s">
        <v>152</v>
      </c>
      <c r="I171" s="98">
        <v>973227</v>
      </c>
      <c r="J171" s="98">
        <v>0</v>
      </c>
      <c r="K171" s="98">
        <v>97323</v>
      </c>
      <c r="L171" s="98">
        <v>1070550</v>
      </c>
      <c r="M171">
        <f t="shared" si="9"/>
        <v>31295</v>
      </c>
      <c r="N171" t="e">
        <f>+VLOOKUP(M171,Sheet1!A$97:B$102,2,0)</f>
        <v>#N/A</v>
      </c>
      <c r="O171" s="4" t="e">
        <f t="shared" si="10"/>
        <v>#N/A</v>
      </c>
    </row>
    <row r="172" spans="1:15" x14ac:dyDescent="0.25">
      <c r="A172">
        <f t="shared" ref="A172:A174" si="11">+MONTH(B172)</f>
        <v>5</v>
      </c>
      <c r="B172" s="100" t="str">
        <f t="shared" si="8"/>
        <v>27/05/2023</v>
      </c>
      <c r="C172" s="94" t="s">
        <v>480</v>
      </c>
      <c r="D172" s="95" t="s">
        <v>479</v>
      </c>
      <c r="E172" s="95" t="s">
        <v>363</v>
      </c>
      <c r="F172" s="96" t="s">
        <v>34</v>
      </c>
      <c r="G172" s="97"/>
      <c r="H172" s="96" t="s">
        <v>413</v>
      </c>
      <c r="I172" s="98">
        <v>656043</v>
      </c>
      <c r="J172" s="98">
        <v>0</v>
      </c>
      <c r="K172" s="98">
        <v>65604</v>
      </c>
      <c r="L172" s="98">
        <v>721647</v>
      </c>
      <c r="M172">
        <f t="shared" si="9"/>
        <v>31413</v>
      </c>
      <c r="N172" t="e">
        <f>+VLOOKUP(M172,Sheet1!A$97:B$102,2,0)</f>
        <v>#N/A</v>
      </c>
      <c r="O172" s="4" t="e">
        <f t="shared" si="10"/>
        <v>#N/A</v>
      </c>
    </row>
    <row r="173" spans="1:15" x14ac:dyDescent="0.25">
      <c r="A173">
        <f t="shared" si="11"/>
        <v>5</v>
      </c>
      <c r="B173" s="100" t="str">
        <f t="shared" ref="B173:B174" si="12">+C173</f>
        <v>29/05/2023</v>
      </c>
      <c r="C173" s="94" t="s">
        <v>482</v>
      </c>
      <c r="D173" s="95" t="s">
        <v>481</v>
      </c>
      <c r="E173" s="95" t="s">
        <v>363</v>
      </c>
      <c r="F173" s="96" t="s">
        <v>34</v>
      </c>
      <c r="G173" s="97"/>
      <c r="H173" s="96" t="s">
        <v>402</v>
      </c>
      <c r="I173" s="98">
        <v>1107107</v>
      </c>
      <c r="J173" s="98">
        <v>0</v>
      </c>
      <c r="K173" s="98">
        <v>110711</v>
      </c>
      <c r="L173" s="98">
        <v>1217818</v>
      </c>
      <c r="M173">
        <f t="shared" ref="M173:M174" si="13">+D173*1</f>
        <v>31489</v>
      </c>
      <c r="N173" t="e">
        <f>+VLOOKUP(M173,Sheet1!A$97:B$102,2,0)</f>
        <v>#N/A</v>
      </c>
      <c r="O173" s="4" t="e">
        <f t="shared" si="10"/>
        <v>#N/A</v>
      </c>
    </row>
    <row r="174" spans="1:15" x14ac:dyDescent="0.25">
      <c r="A174">
        <f t="shared" si="11"/>
        <v>5</v>
      </c>
      <c r="B174" s="100" t="str">
        <f t="shared" si="12"/>
        <v>30/05/2023</v>
      </c>
      <c r="C174" s="94" t="s">
        <v>484</v>
      </c>
      <c r="D174" s="95" t="s">
        <v>483</v>
      </c>
      <c r="E174" s="95" t="s">
        <v>363</v>
      </c>
      <c r="F174" s="96" t="s">
        <v>34</v>
      </c>
      <c r="G174" s="97"/>
      <c r="H174" s="96" t="s">
        <v>468</v>
      </c>
      <c r="I174" s="98">
        <v>1028386</v>
      </c>
      <c r="J174" s="98">
        <v>0</v>
      </c>
      <c r="K174" s="98">
        <v>102839</v>
      </c>
      <c r="L174" s="98">
        <v>1131225</v>
      </c>
      <c r="M174">
        <f t="shared" si="13"/>
        <v>31600</v>
      </c>
      <c r="N174" t="e">
        <f>+VLOOKUP(M174,Sheet1!A$97:B$102,2,0)</f>
        <v>#N/A</v>
      </c>
      <c r="O174" s="131" t="e">
        <f t="shared" si="10"/>
        <v>#N/A</v>
      </c>
    </row>
    <row r="175" spans="1:15" x14ac:dyDescent="0.25">
      <c r="B175" s="126">
        <v>44973</v>
      </c>
      <c r="C175" s="125"/>
      <c r="D175" s="97"/>
      <c r="E175" s="97"/>
      <c r="F175" s="96" t="s">
        <v>34</v>
      </c>
      <c r="G175" s="97"/>
      <c r="H175" s="127" t="s">
        <v>487</v>
      </c>
      <c r="I175" s="128">
        <v>-150549</v>
      </c>
      <c r="J175" s="98">
        <v>0</v>
      </c>
      <c r="K175" s="128">
        <v>-15055</v>
      </c>
      <c r="L175" s="132">
        <v>-165604</v>
      </c>
      <c r="M175" s="130"/>
      <c r="N175" s="130" t="e">
        <f>+VLOOKUP(M175,Sheet1!A$97:B$102,2,0)</f>
        <v>#N/A</v>
      </c>
      <c r="O175" s="131" t="e">
        <f t="shared" si="10"/>
        <v>#N/A</v>
      </c>
    </row>
    <row r="176" spans="1:15" x14ac:dyDescent="0.25">
      <c r="B176" s="126">
        <v>45024</v>
      </c>
      <c r="C176" s="125"/>
      <c r="F176" s="96" t="s">
        <v>34</v>
      </c>
      <c r="H176" s="127" t="s">
        <v>488</v>
      </c>
      <c r="I176" s="128">
        <v>-1170166</v>
      </c>
      <c r="J176" s="98">
        <v>0</v>
      </c>
      <c r="K176" s="129">
        <v>-117017</v>
      </c>
      <c r="L176" s="132">
        <v>-1287183</v>
      </c>
      <c r="M176" s="130"/>
      <c r="N176" s="130" t="e">
        <f>+VLOOKUP(M176,Sheet1!A$97:B$102,2,0)</f>
        <v>#N/A</v>
      </c>
      <c r="O176" s="131" t="e">
        <f t="shared" si="10"/>
        <v>#N/A</v>
      </c>
    </row>
    <row r="177" spans="2:15" x14ac:dyDescent="0.25">
      <c r="B177" s="126">
        <v>45027</v>
      </c>
      <c r="C177" s="125"/>
      <c r="F177" s="96" t="s">
        <v>34</v>
      </c>
      <c r="H177" s="127" t="s">
        <v>488</v>
      </c>
      <c r="I177" s="128">
        <v>-1039683</v>
      </c>
      <c r="J177" s="98">
        <v>0</v>
      </c>
      <c r="K177" s="129">
        <v>-103968</v>
      </c>
      <c r="L177" s="132">
        <v>-1143651</v>
      </c>
      <c r="M177" s="130"/>
      <c r="N177" s="130" t="e">
        <f>+VLOOKUP(M177,Sheet1!A$97:B$102,2,0)</f>
        <v>#N/A</v>
      </c>
      <c r="O177" s="131" t="e">
        <f t="shared" si="10"/>
        <v>#N/A</v>
      </c>
    </row>
  </sheetData>
  <autoFilter ref="A2:V177" xr:uid="{00000000-0001-0000-0000-000000000000}"/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524CF-8B2A-45A4-9D5A-1CC2E0975464}">
  <dimension ref="A1:S102"/>
  <sheetViews>
    <sheetView workbookViewId="0">
      <selection activeCell="D4" sqref="D4:S10"/>
    </sheetView>
  </sheetViews>
  <sheetFormatPr defaultRowHeight="15" x14ac:dyDescent="0.25"/>
  <cols>
    <col min="1" max="1" width="9.140625" style="63"/>
    <col min="2" max="2" width="10.85546875" style="63" customWidth="1"/>
  </cols>
  <sheetData>
    <row r="1" spans="1:19" x14ac:dyDescent="0.25">
      <c r="A1" s="62">
        <v>6884</v>
      </c>
      <c r="B1" s="60">
        <v>3067603</v>
      </c>
    </row>
    <row r="2" spans="1:19" x14ac:dyDescent="0.25">
      <c r="A2" s="62">
        <v>10451</v>
      </c>
      <c r="B2" s="60">
        <v>1431447</v>
      </c>
    </row>
    <row r="3" spans="1:19" x14ac:dyDescent="0.25">
      <c r="A3" s="62">
        <v>12851</v>
      </c>
      <c r="B3" s="60">
        <v>2626435</v>
      </c>
    </row>
    <row r="4" spans="1:19" x14ac:dyDescent="0.25">
      <c r="A4" s="62">
        <v>12844</v>
      </c>
      <c r="B4" s="60">
        <v>1903636</v>
      </c>
      <c r="D4">
        <v>4</v>
      </c>
      <c r="E4" s="42">
        <v>44660</v>
      </c>
      <c r="F4" s="42">
        <v>44660</v>
      </c>
      <c r="G4" s="40" t="s">
        <v>108</v>
      </c>
      <c r="H4" s="40" t="s">
        <v>50</v>
      </c>
      <c r="I4" s="40" t="s">
        <v>34</v>
      </c>
      <c r="J4" s="40" t="s">
        <v>52</v>
      </c>
      <c r="K4" s="40" t="s">
        <v>30</v>
      </c>
      <c r="L4" s="43">
        <v>1513327</v>
      </c>
      <c r="M4" s="43">
        <v>0</v>
      </c>
      <c r="N4" s="43">
        <v>121066</v>
      </c>
      <c r="O4" s="43">
        <v>1634393</v>
      </c>
      <c r="P4">
        <v>6219</v>
      </c>
      <c r="Q4" t="e">
        <v>#N/A</v>
      </c>
      <c r="R4" s="4" t="e">
        <f t="shared" ref="R4:R10" si="0">+Q4-O4</f>
        <v>#N/A</v>
      </c>
      <c r="S4" t="s">
        <v>357</v>
      </c>
    </row>
    <row r="5" spans="1:19" x14ac:dyDescent="0.25">
      <c r="A5" s="62">
        <v>13108</v>
      </c>
      <c r="B5" s="60">
        <v>2641199</v>
      </c>
      <c r="D5">
        <v>4</v>
      </c>
      <c r="E5" s="42">
        <v>44674</v>
      </c>
      <c r="F5" s="42">
        <v>44674</v>
      </c>
      <c r="G5" s="40" t="s">
        <v>45</v>
      </c>
      <c r="H5" s="40" t="s">
        <v>50</v>
      </c>
      <c r="I5" s="40" t="s">
        <v>34</v>
      </c>
      <c r="J5" s="40" t="s">
        <v>126</v>
      </c>
      <c r="K5" s="40" t="s">
        <v>30</v>
      </c>
      <c r="L5" s="43">
        <v>1345241</v>
      </c>
      <c r="M5" s="43">
        <v>0</v>
      </c>
      <c r="N5" s="43">
        <v>107619</v>
      </c>
      <c r="O5" s="43">
        <v>1452860</v>
      </c>
      <c r="P5">
        <v>9485</v>
      </c>
      <c r="Q5" t="e">
        <v>#N/A</v>
      </c>
      <c r="R5" s="4" t="e">
        <f t="shared" si="0"/>
        <v>#N/A</v>
      </c>
      <c r="S5" t="s">
        <v>357</v>
      </c>
    </row>
    <row r="6" spans="1:19" x14ac:dyDescent="0.25">
      <c r="A6" s="62">
        <v>13088</v>
      </c>
      <c r="B6" s="60">
        <v>2187375</v>
      </c>
      <c r="D6">
        <v>5</v>
      </c>
      <c r="E6" s="42">
        <v>44697</v>
      </c>
      <c r="F6" s="42">
        <v>44697</v>
      </c>
      <c r="G6" s="40" t="s">
        <v>70</v>
      </c>
      <c r="H6" s="40" t="s">
        <v>50</v>
      </c>
      <c r="I6" s="40" t="s">
        <v>34</v>
      </c>
      <c r="J6" s="40" t="s">
        <v>10</v>
      </c>
      <c r="K6" s="40" t="s">
        <v>222</v>
      </c>
      <c r="L6" s="43">
        <v>1301166</v>
      </c>
      <c r="M6" s="43">
        <v>0</v>
      </c>
      <c r="N6" s="43">
        <v>104093</v>
      </c>
      <c r="O6" s="43">
        <v>1405259</v>
      </c>
      <c r="P6">
        <v>13129</v>
      </c>
      <c r="Q6" t="e">
        <v>#N/A</v>
      </c>
      <c r="R6" s="4" t="e">
        <f t="shared" si="0"/>
        <v>#N/A</v>
      </c>
      <c r="S6" t="s">
        <v>357</v>
      </c>
    </row>
    <row r="7" spans="1:19" x14ac:dyDescent="0.25">
      <c r="A7" s="62">
        <v>13259</v>
      </c>
      <c r="B7" s="60">
        <v>3279479</v>
      </c>
      <c r="D7">
        <v>5</v>
      </c>
      <c r="E7" s="42">
        <v>44697</v>
      </c>
      <c r="F7" s="42">
        <v>44697</v>
      </c>
      <c r="G7" s="40" t="s">
        <v>266</v>
      </c>
      <c r="H7" s="40" t="s">
        <v>50</v>
      </c>
      <c r="I7" s="40" t="s">
        <v>34</v>
      </c>
      <c r="J7" s="40" t="s">
        <v>178</v>
      </c>
      <c r="K7" s="40" t="s">
        <v>30</v>
      </c>
      <c r="L7" s="43">
        <v>1301166</v>
      </c>
      <c r="M7" s="43">
        <v>0</v>
      </c>
      <c r="N7" s="43">
        <v>104093</v>
      </c>
      <c r="O7" s="43">
        <v>1405259</v>
      </c>
      <c r="P7">
        <v>13124</v>
      </c>
      <c r="Q7" t="e">
        <v>#N/A</v>
      </c>
      <c r="R7" s="4" t="e">
        <f t="shared" si="0"/>
        <v>#N/A</v>
      </c>
      <c r="S7" t="s">
        <v>357</v>
      </c>
    </row>
    <row r="8" spans="1:19" x14ac:dyDescent="0.25">
      <c r="A8" s="62">
        <v>14357</v>
      </c>
      <c r="B8" s="60">
        <v>4620677</v>
      </c>
      <c r="D8">
        <v>6</v>
      </c>
      <c r="E8" s="42">
        <v>44720</v>
      </c>
      <c r="F8" s="42">
        <v>44720</v>
      </c>
      <c r="G8" s="40" t="s">
        <v>18</v>
      </c>
      <c r="H8" s="40" t="s">
        <v>50</v>
      </c>
      <c r="I8" s="40" t="s">
        <v>34</v>
      </c>
      <c r="J8" s="40" t="s">
        <v>246</v>
      </c>
      <c r="K8" s="40" t="s">
        <v>94</v>
      </c>
      <c r="L8" s="43">
        <v>1194695</v>
      </c>
      <c r="M8" s="43">
        <v>0</v>
      </c>
      <c r="N8" s="43">
        <v>95576</v>
      </c>
      <c r="O8" s="43">
        <v>1290271</v>
      </c>
      <c r="P8">
        <v>16778</v>
      </c>
      <c r="Q8" t="e">
        <v>#N/A</v>
      </c>
      <c r="R8" s="4" t="e">
        <f t="shared" si="0"/>
        <v>#N/A</v>
      </c>
      <c r="S8" t="s">
        <v>357</v>
      </c>
    </row>
    <row r="9" spans="1:19" x14ac:dyDescent="0.25">
      <c r="A9" s="62">
        <v>670</v>
      </c>
      <c r="B9" s="60">
        <v>2684443</v>
      </c>
      <c r="D9">
        <v>8</v>
      </c>
      <c r="E9" s="42">
        <v>44784</v>
      </c>
      <c r="F9" s="42">
        <v>44784</v>
      </c>
      <c r="G9" s="40" t="s">
        <v>167</v>
      </c>
      <c r="H9" s="40" t="s">
        <v>50</v>
      </c>
      <c r="I9" s="40" t="s">
        <v>34</v>
      </c>
      <c r="J9" s="40" t="s">
        <v>35</v>
      </c>
      <c r="K9" s="40" t="s">
        <v>30</v>
      </c>
      <c r="L9" s="43">
        <v>1283327</v>
      </c>
      <c r="M9" s="43">
        <v>0</v>
      </c>
      <c r="N9" s="43">
        <v>102666</v>
      </c>
      <c r="O9" s="43">
        <v>1385993</v>
      </c>
      <c r="P9">
        <v>29722</v>
      </c>
      <c r="Q9" t="e">
        <v>#N/A</v>
      </c>
      <c r="R9" s="4" t="e">
        <f t="shared" si="0"/>
        <v>#N/A</v>
      </c>
      <c r="S9" t="s">
        <v>357</v>
      </c>
    </row>
    <row r="10" spans="1:19" x14ac:dyDescent="0.25">
      <c r="A10" s="62">
        <v>1852</v>
      </c>
      <c r="B10" s="60">
        <v>1798900</v>
      </c>
      <c r="D10">
        <v>8</v>
      </c>
      <c r="E10" s="42">
        <v>44803</v>
      </c>
      <c r="F10" s="80">
        <v>44803</v>
      </c>
      <c r="G10" s="81" t="s">
        <v>244</v>
      </c>
      <c r="H10" s="81" t="s">
        <v>50</v>
      </c>
      <c r="I10" s="81" t="s">
        <v>34</v>
      </c>
      <c r="J10" s="81" t="s">
        <v>210</v>
      </c>
      <c r="K10" s="81" t="s">
        <v>30</v>
      </c>
      <c r="L10" s="82">
        <v>1173355</v>
      </c>
      <c r="M10" s="82">
        <v>0</v>
      </c>
      <c r="N10" s="82">
        <v>93868</v>
      </c>
      <c r="O10" s="82">
        <v>1267223</v>
      </c>
      <c r="P10">
        <v>36440</v>
      </c>
      <c r="Q10" t="e">
        <v>#N/A</v>
      </c>
      <c r="R10" s="4" t="e">
        <f t="shared" si="0"/>
        <v>#N/A</v>
      </c>
      <c r="S10" t="s">
        <v>357</v>
      </c>
    </row>
    <row r="11" spans="1:19" x14ac:dyDescent="0.25">
      <c r="A11" s="62">
        <v>5295</v>
      </c>
      <c r="B11" s="60">
        <v>1945804</v>
      </c>
    </row>
    <row r="12" spans="1:19" x14ac:dyDescent="0.25">
      <c r="A12" s="62">
        <v>8789</v>
      </c>
      <c r="B12" s="60">
        <v>1080064</v>
      </c>
    </row>
    <row r="13" spans="1:19" x14ac:dyDescent="0.25">
      <c r="A13" s="62">
        <v>9181</v>
      </c>
      <c r="B13" s="60">
        <v>1673476</v>
      </c>
    </row>
    <row r="14" spans="1:19" x14ac:dyDescent="0.25">
      <c r="A14" s="62">
        <v>9265</v>
      </c>
      <c r="B14" s="60">
        <v>1600376</v>
      </c>
    </row>
    <row r="15" spans="1:19" x14ac:dyDescent="0.25">
      <c r="A15" s="62">
        <v>12401</v>
      </c>
      <c r="B15" s="60">
        <v>1356069</v>
      </c>
    </row>
    <row r="16" spans="1:19" x14ac:dyDescent="0.25">
      <c r="A16" s="62">
        <v>12393</v>
      </c>
      <c r="B16" s="60">
        <v>1983506</v>
      </c>
    </row>
    <row r="17" spans="1:2" x14ac:dyDescent="0.25">
      <c r="A17" s="62">
        <v>13271</v>
      </c>
      <c r="B17" s="60">
        <v>1707931</v>
      </c>
    </row>
    <row r="18" spans="1:2" x14ac:dyDescent="0.25">
      <c r="A18" s="62">
        <v>13745</v>
      </c>
      <c r="B18" s="60">
        <v>1949648</v>
      </c>
    </row>
    <row r="19" spans="1:2" x14ac:dyDescent="0.25">
      <c r="A19" s="62">
        <v>16164</v>
      </c>
      <c r="B19" s="60">
        <v>1406683</v>
      </c>
    </row>
    <row r="20" spans="1:2" x14ac:dyDescent="0.25">
      <c r="A20" s="62">
        <v>16306</v>
      </c>
      <c r="B20" s="60">
        <v>2759669</v>
      </c>
    </row>
    <row r="21" spans="1:2" x14ac:dyDescent="0.25">
      <c r="A21" s="62">
        <v>16296</v>
      </c>
      <c r="B21" s="60">
        <v>3185357</v>
      </c>
    </row>
    <row r="22" spans="1:2" x14ac:dyDescent="0.25">
      <c r="A22" s="62">
        <v>18082</v>
      </c>
      <c r="B22" s="60">
        <v>1685743</v>
      </c>
    </row>
    <row r="23" spans="1:2" x14ac:dyDescent="0.25">
      <c r="A23" s="103">
        <v>17863</v>
      </c>
      <c r="B23" s="61">
        <v>1526526</v>
      </c>
    </row>
    <row r="24" spans="1:2" x14ac:dyDescent="0.25">
      <c r="A24" s="62">
        <v>18136</v>
      </c>
      <c r="B24" s="60">
        <v>1888196</v>
      </c>
    </row>
    <row r="25" spans="1:2" x14ac:dyDescent="0.25">
      <c r="A25" s="62">
        <v>18120</v>
      </c>
      <c r="B25" s="60">
        <v>1684156</v>
      </c>
    </row>
    <row r="26" spans="1:2" x14ac:dyDescent="0.25">
      <c r="A26" s="62">
        <v>19032</v>
      </c>
      <c r="B26" s="60">
        <v>1918920</v>
      </c>
    </row>
    <row r="27" spans="1:2" x14ac:dyDescent="0.25">
      <c r="A27" s="62">
        <v>20850</v>
      </c>
      <c r="B27" s="60">
        <v>3035005</v>
      </c>
    </row>
    <row r="28" spans="1:2" x14ac:dyDescent="0.25">
      <c r="A28" s="62">
        <v>21522</v>
      </c>
      <c r="B28" s="60">
        <v>2371000</v>
      </c>
    </row>
    <row r="29" spans="1:2" x14ac:dyDescent="0.25">
      <c r="A29" s="62">
        <v>22763</v>
      </c>
      <c r="B29" s="60">
        <v>1741842</v>
      </c>
    </row>
    <row r="30" spans="1:2" x14ac:dyDescent="0.25">
      <c r="A30" s="62">
        <v>22758</v>
      </c>
      <c r="B30" s="60">
        <v>1377585</v>
      </c>
    </row>
    <row r="31" spans="1:2" x14ac:dyDescent="0.25">
      <c r="A31" s="62">
        <v>24068</v>
      </c>
      <c r="B31" s="60">
        <v>2328276</v>
      </c>
    </row>
    <row r="32" spans="1:2" x14ac:dyDescent="0.25">
      <c r="A32" s="62">
        <v>24279</v>
      </c>
      <c r="B32" s="60">
        <v>1331799</v>
      </c>
    </row>
    <row r="33" spans="1:2" x14ac:dyDescent="0.25">
      <c r="A33" s="62">
        <v>25841</v>
      </c>
      <c r="B33" s="60">
        <v>1776082</v>
      </c>
    </row>
    <row r="34" spans="1:2" x14ac:dyDescent="0.25">
      <c r="A34" s="62">
        <v>27267</v>
      </c>
      <c r="B34" s="60">
        <v>3406439</v>
      </c>
    </row>
    <row r="35" spans="1:2" x14ac:dyDescent="0.25">
      <c r="A35" s="62">
        <v>27268</v>
      </c>
      <c r="B35" s="60">
        <v>1000223</v>
      </c>
    </row>
    <row r="36" spans="1:2" x14ac:dyDescent="0.25">
      <c r="A36" s="62">
        <v>27344</v>
      </c>
      <c r="B36" s="60">
        <v>2096707</v>
      </c>
    </row>
    <row r="37" spans="1:2" x14ac:dyDescent="0.25">
      <c r="A37" s="62">
        <v>27343</v>
      </c>
      <c r="B37" s="60">
        <v>1567442</v>
      </c>
    </row>
    <row r="38" spans="1:2" x14ac:dyDescent="0.25">
      <c r="A38" s="62">
        <v>27425</v>
      </c>
      <c r="B38" s="60">
        <v>1158834</v>
      </c>
    </row>
    <row r="39" spans="1:2" x14ac:dyDescent="0.25">
      <c r="A39" s="62">
        <v>28847</v>
      </c>
      <c r="B39" s="60">
        <v>1040785</v>
      </c>
    </row>
    <row r="40" spans="1:2" x14ac:dyDescent="0.25">
      <c r="A40" s="62">
        <v>29379</v>
      </c>
      <c r="B40" s="60">
        <v>1938671</v>
      </c>
    </row>
    <row r="41" spans="1:2" x14ac:dyDescent="0.25">
      <c r="A41" s="62">
        <v>29474</v>
      </c>
      <c r="B41" s="60">
        <v>928371</v>
      </c>
    </row>
    <row r="42" spans="1:2" x14ac:dyDescent="0.25">
      <c r="A42" s="62">
        <v>29714</v>
      </c>
      <c r="B42" s="60">
        <v>878605</v>
      </c>
    </row>
    <row r="43" spans="1:2" x14ac:dyDescent="0.25">
      <c r="A43" s="62">
        <v>29712</v>
      </c>
      <c r="B43" s="60">
        <v>1649082</v>
      </c>
    </row>
    <row r="44" spans="1:2" x14ac:dyDescent="0.25">
      <c r="A44" s="62">
        <v>31525</v>
      </c>
      <c r="B44" s="60">
        <v>1208299</v>
      </c>
    </row>
    <row r="45" spans="1:2" x14ac:dyDescent="0.25">
      <c r="A45" s="62">
        <v>34242</v>
      </c>
      <c r="B45" s="60">
        <v>1348687</v>
      </c>
    </row>
    <row r="46" spans="1:2" x14ac:dyDescent="0.25">
      <c r="A46" s="62">
        <v>34241</v>
      </c>
      <c r="B46" s="60">
        <v>1211997</v>
      </c>
    </row>
    <row r="47" spans="1:2" x14ac:dyDescent="0.25">
      <c r="A47" s="62">
        <v>36456</v>
      </c>
      <c r="B47" s="60">
        <v>1794969</v>
      </c>
    </row>
    <row r="48" spans="1:2" x14ac:dyDescent="0.25">
      <c r="A48" s="62">
        <v>36443</v>
      </c>
      <c r="B48" s="60">
        <v>599713</v>
      </c>
    </row>
    <row r="49" spans="1:2" x14ac:dyDescent="0.25">
      <c r="A49" s="62">
        <v>37196</v>
      </c>
      <c r="B49" s="60">
        <v>1141690</v>
      </c>
    </row>
    <row r="50" spans="1:2" x14ac:dyDescent="0.25">
      <c r="A50" s="62">
        <v>37380</v>
      </c>
      <c r="B50" s="60">
        <v>1724732</v>
      </c>
    </row>
    <row r="51" spans="1:2" x14ac:dyDescent="0.25">
      <c r="A51" s="62">
        <v>37372</v>
      </c>
      <c r="B51" s="60">
        <v>842643</v>
      </c>
    </row>
    <row r="52" spans="1:2" x14ac:dyDescent="0.25">
      <c r="A52" s="62">
        <v>38427</v>
      </c>
      <c r="B52" s="60">
        <v>599713</v>
      </c>
    </row>
    <row r="53" spans="1:2" x14ac:dyDescent="0.25">
      <c r="A53" s="62">
        <v>42048</v>
      </c>
      <c r="B53" s="60">
        <v>1059210</v>
      </c>
    </row>
    <row r="54" spans="1:2" x14ac:dyDescent="0.25">
      <c r="A54" s="62">
        <v>42046</v>
      </c>
      <c r="B54" s="60">
        <v>2014075</v>
      </c>
    </row>
    <row r="55" spans="1:2" x14ac:dyDescent="0.25">
      <c r="A55" s="62">
        <v>42049</v>
      </c>
      <c r="B55" s="60">
        <v>1000219</v>
      </c>
    </row>
    <row r="56" spans="1:2" x14ac:dyDescent="0.25">
      <c r="A56" s="62">
        <v>44156</v>
      </c>
      <c r="B56" s="60">
        <v>1703219</v>
      </c>
    </row>
    <row r="57" spans="1:2" x14ac:dyDescent="0.25">
      <c r="A57" s="62">
        <v>44154</v>
      </c>
      <c r="B57" s="60">
        <v>1705326</v>
      </c>
    </row>
    <row r="58" spans="1:2" x14ac:dyDescent="0.25">
      <c r="A58" s="62">
        <v>44153</v>
      </c>
      <c r="B58" s="60">
        <v>1313049</v>
      </c>
    </row>
    <row r="59" spans="1:2" x14ac:dyDescent="0.25">
      <c r="A59" s="62">
        <v>45436</v>
      </c>
      <c r="B59" s="60">
        <v>1572264</v>
      </c>
    </row>
    <row r="60" spans="1:2" x14ac:dyDescent="0.25">
      <c r="A60" s="62">
        <v>46633</v>
      </c>
      <c r="B60" s="60">
        <v>1300290</v>
      </c>
    </row>
    <row r="61" spans="1:2" x14ac:dyDescent="0.25">
      <c r="A61" s="62">
        <v>46602</v>
      </c>
      <c r="B61" s="60">
        <v>2674080</v>
      </c>
    </row>
    <row r="62" spans="1:2" x14ac:dyDescent="0.25">
      <c r="A62" s="62">
        <v>47408</v>
      </c>
      <c r="B62" s="60">
        <v>1567436</v>
      </c>
    </row>
    <row r="63" spans="1:2" x14ac:dyDescent="0.25">
      <c r="A63" s="62">
        <v>47731</v>
      </c>
      <c r="B63" s="60">
        <v>2106499</v>
      </c>
    </row>
    <row r="64" spans="1:2" x14ac:dyDescent="0.25">
      <c r="A64" s="62">
        <v>47725</v>
      </c>
      <c r="B64" s="60">
        <v>1000663</v>
      </c>
    </row>
    <row r="65" spans="1:2" x14ac:dyDescent="0.25">
      <c r="A65" s="62">
        <v>47911</v>
      </c>
      <c r="B65" s="60">
        <v>899926</v>
      </c>
    </row>
    <row r="66" spans="1:2" x14ac:dyDescent="0.25">
      <c r="A66" s="62">
        <v>48569</v>
      </c>
      <c r="B66" s="60">
        <v>1385993</v>
      </c>
    </row>
    <row r="67" spans="1:2" x14ac:dyDescent="0.25">
      <c r="A67" s="62">
        <v>49054</v>
      </c>
      <c r="B67" s="60">
        <v>878409</v>
      </c>
    </row>
    <row r="68" spans="1:2" x14ac:dyDescent="0.25">
      <c r="A68" s="11">
        <v>49574</v>
      </c>
      <c r="B68" s="59">
        <v>1288746</v>
      </c>
    </row>
    <row r="69" spans="1:2" x14ac:dyDescent="0.25">
      <c r="A69" s="11">
        <v>49569</v>
      </c>
      <c r="B69" s="59">
        <v>1373976</v>
      </c>
    </row>
    <row r="70" spans="1:2" x14ac:dyDescent="0.25">
      <c r="A70" s="11">
        <v>49600</v>
      </c>
      <c r="B70" s="59">
        <v>2337984</v>
      </c>
    </row>
    <row r="71" spans="1:2" x14ac:dyDescent="0.25">
      <c r="A71" s="11">
        <v>49755</v>
      </c>
      <c r="B71" s="59">
        <v>1408831</v>
      </c>
    </row>
    <row r="72" spans="1:2" x14ac:dyDescent="0.25">
      <c r="A72" s="11">
        <v>50744</v>
      </c>
      <c r="B72" s="59">
        <v>1211854</v>
      </c>
    </row>
    <row r="73" spans="1:2" x14ac:dyDescent="0.25">
      <c r="A73" s="11">
        <v>50913</v>
      </c>
      <c r="B73" s="59">
        <v>1250143</v>
      </c>
    </row>
    <row r="74" spans="1:2" x14ac:dyDescent="0.25">
      <c r="A74" s="11">
        <v>50885</v>
      </c>
      <c r="B74" s="59">
        <v>1416090</v>
      </c>
    </row>
    <row r="75" spans="1:2" x14ac:dyDescent="0.25">
      <c r="A75" s="11">
        <v>51137</v>
      </c>
      <c r="B75" s="59">
        <v>1099073</v>
      </c>
    </row>
    <row r="76" spans="1:2" x14ac:dyDescent="0.25">
      <c r="A76" s="11">
        <v>51172</v>
      </c>
      <c r="B76" s="59">
        <v>634444</v>
      </c>
    </row>
    <row r="77" spans="1:2" x14ac:dyDescent="0.25">
      <c r="A77" s="11">
        <v>51575</v>
      </c>
      <c r="B77" s="59">
        <v>1588787</v>
      </c>
    </row>
    <row r="78" spans="1:2" x14ac:dyDescent="0.25">
      <c r="A78" s="11">
        <v>51293</v>
      </c>
      <c r="B78" s="59">
        <v>1253949</v>
      </c>
    </row>
    <row r="79" spans="1:2" x14ac:dyDescent="0.25">
      <c r="A79" s="11">
        <v>52132</v>
      </c>
      <c r="B79" s="59">
        <v>979820</v>
      </c>
    </row>
    <row r="80" spans="1:2" x14ac:dyDescent="0.25">
      <c r="A80" s="11">
        <v>52128</v>
      </c>
      <c r="B80" s="59">
        <v>799118</v>
      </c>
    </row>
    <row r="81" spans="1:2" x14ac:dyDescent="0.25">
      <c r="A81" s="11">
        <v>53246</v>
      </c>
      <c r="B81" s="59">
        <v>1321374</v>
      </c>
    </row>
    <row r="82" spans="1:2" x14ac:dyDescent="0.25">
      <c r="A82" s="11">
        <v>54477</v>
      </c>
      <c r="B82" s="59">
        <v>990570</v>
      </c>
    </row>
    <row r="83" spans="1:2" x14ac:dyDescent="0.25">
      <c r="A83" s="11">
        <v>54498</v>
      </c>
      <c r="B83" s="59">
        <v>2506914</v>
      </c>
    </row>
    <row r="84" spans="1:2" x14ac:dyDescent="0.25">
      <c r="A84" s="11">
        <v>54439</v>
      </c>
      <c r="B84" s="59">
        <v>1003739</v>
      </c>
    </row>
    <row r="85" spans="1:2" x14ac:dyDescent="0.25">
      <c r="A85" s="11">
        <v>54438</v>
      </c>
      <c r="B85" s="59">
        <v>1402789</v>
      </c>
    </row>
    <row r="86" spans="1:2" x14ac:dyDescent="0.25">
      <c r="A86" s="11">
        <v>55438</v>
      </c>
      <c r="B86" s="59">
        <v>602139</v>
      </c>
    </row>
    <row r="87" spans="1:2" x14ac:dyDescent="0.25">
      <c r="A87" s="11">
        <v>56504</v>
      </c>
      <c r="B87" s="59">
        <v>1350734</v>
      </c>
    </row>
    <row r="88" spans="1:2" x14ac:dyDescent="0.25">
      <c r="A88" s="11">
        <v>56232</v>
      </c>
      <c r="B88" s="59">
        <v>540208</v>
      </c>
    </row>
    <row r="89" spans="1:2" x14ac:dyDescent="0.25">
      <c r="A89" s="11">
        <v>56505</v>
      </c>
      <c r="B89" s="59">
        <v>1341020</v>
      </c>
    </row>
    <row r="90" spans="1:2" x14ac:dyDescent="0.25">
      <c r="A90" s="11">
        <v>56642</v>
      </c>
      <c r="B90" s="59">
        <v>1852583</v>
      </c>
    </row>
    <row r="91" spans="1:2" x14ac:dyDescent="0.25">
      <c r="A91" s="11">
        <v>56491</v>
      </c>
      <c r="B91" s="59">
        <v>3121646</v>
      </c>
    </row>
    <row r="92" spans="1:2" x14ac:dyDescent="0.25">
      <c r="A92" s="11">
        <v>56986</v>
      </c>
      <c r="B92" s="59">
        <v>1230405</v>
      </c>
    </row>
    <row r="93" spans="1:2" x14ac:dyDescent="0.25">
      <c r="A93" s="11">
        <v>56868</v>
      </c>
      <c r="B93" s="59">
        <v>306504</v>
      </c>
    </row>
    <row r="94" spans="1:2" x14ac:dyDescent="0.25">
      <c r="A94" s="11">
        <v>56975</v>
      </c>
      <c r="B94" s="59">
        <v>1180350</v>
      </c>
    </row>
    <row r="95" spans="1:2" x14ac:dyDescent="0.25">
      <c r="A95" s="11">
        <v>57756</v>
      </c>
      <c r="B95" s="59">
        <v>710129</v>
      </c>
    </row>
    <row r="96" spans="1:2" x14ac:dyDescent="0.25">
      <c r="A96" s="67">
        <v>57654</v>
      </c>
      <c r="B96" s="68">
        <v>1603676</v>
      </c>
    </row>
    <row r="97" spans="1:2" x14ac:dyDescent="0.25">
      <c r="A97" s="101">
        <v>132</v>
      </c>
      <c r="B97" s="102">
        <v>1215927</v>
      </c>
    </row>
    <row r="98" spans="1:2" x14ac:dyDescent="0.25">
      <c r="A98" s="101">
        <v>768</v>
      </c>
      <c r="B98" s="102">
        <v>1249201</v>
      </c>
    </row>
    <row r="99" spans="1:2" x14ac:dyDescent="0.25">
      <c r="A99" s="101">
        <v>925</v>
      </c>
      <c r="B99" s="102">
        <v>892526</v>
      </c>
    </row>
    <row r="100" spans="1:2" x14ac:dyDescent="0.25">
      <c r="A100" s="101">
        <v>1057</v>
      </c>
      <c r="B100" s="102">
        <v>853141</v>
      </c>
    </row>
    <row r="101" spans="1:2" x14ac:dyDescent="0.25">
      <c r="A101" s="101">
        <v>1825</v>
      </c>
      <c r="B101" s="102">
        <v>366927</v>
      </c>
    </row>
    <row r="102" spans="1:2" x14ac:dyDescent="0.25">
      <c r="A102" s="101">
        <v>1828</v>
      </c>
      <c r="B102" s="102">
        <v>1169592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7F6E0-AE04-422E-B71D-6058A73CDB8A}">
  <dimension ref="A1:K10"/>
  <sheetViews>
    <sheetView workbookViewId="0">
      <selection activeCell="H15" sqref="H15"/>
    </sheetView>
  </sheetViews>
  <sheetFormatPr defaultColWidth="9.140625" defaultRowHeight="15" x14ac:dyDescent="0.25"/>
  <cols>
    <col min="1" max="1" width="4.28515625" customWidth="1"/>
    <col min="2" max="2" width="14.28515625" style="2" customWidth="1"/>
    <col min="3" max="3" width="15.7109375" customWidth="1"/>
    <col min="4" max="4" width="13.5703125" customWidth="1"/>
    <col min="5" max="5" width="21.85546875" customWidth="1"/>
    <col min="6" max="6" width="14" customWidth="1"/>
    <col min="7" max="7" width="30" customWidth="1"/>
    <col min="8" max="11" width="17.140625" style="4" customWidth="1"/>
  </cols>
  <sheetData>
    <row r="1" spans="1:11" ht="18.75" x14ac:dyDescent="0.3">
      <c r="B1" s="120" t="s">
        <v>278</v>
      </c>
      <c r="C1" s="120"/>
      <c r="D1" s="120"/>
      <c r="E1" s="120"/>
      <c r="F1" s="120"/>
      <c r="G1" s="120"/>
      <c r="H1" s="120"/>
      <c r="I1" s="120"/>
      <c r="J1" s="120"/>
      <c r="K1" s="120"/>
    </row>
    <row r="2" spans="1:11" x14ac:dyDescent="0.25">
      <c r="B2" s="10" t="s">
        <v>11</v>
      </c>
      <c r="C2" s="1" t="s">
        <v>165</v>
      </c>
      <c r="D2" s="1" t="s">
        <v>100</v>
      </c>
      <c r="E2" s="1" t="s">
        <v>32</v>
      </c>
      <c r="F2" s="1" t="s">
        <v>279</v>
      </c>
      <c r="G2" s="1" t="s">
        <v>179</v>
      </c>
      <c r="H2" s="6" t="s">
        <v>88</v>
      </c>
      <c r="I2" s="6" t="s">
        <v>33</v>
      </c>
      <c r="J2" s="6" t="s">
        <v>97</v>
      </c>
      <c r="K2" s="6" t="s">
        <v>187</v>
      </c>
    </row>
    <row r="3" spans="1:11" s="15" customFormat="1" x14ac:dyDescent="0.25">
      <c r="A3" s="15">
        <f>+MONTH(B3)</f>
        <v>8</v>
      </c>
      <c r="B3" s="12">
        <v>44796</v>
      </c>
      <c r="C3" s="13" t="s">
        <v>283</v>
      </c>
      <c r="D3" s="13" t="s">
        <v>102</v>
      </c>
      <c r="E3" s="13" t="s">
        <v>34</v>
      </c>
      <c r="F3" s="13" t="s">
        <v>281</v>
      </c>
      <c r="G3" s="13" t="s">
        <v>284</v>
      </c>
      <c r="H3" s="14">
        <v>2776181</v>
      </c>
      <c r="I3" s="14">
        <v>0</v>
      </c>
      <c r="J3" s="14">
        <v>222095</v>
      </c>
      <c r="K3" s="14">
        <v>2998276</v>
      </c>
    </row>
    <row r="4" spans="1:11" s="15" customFormat="1" x14ac:dyDescent="0.25">
      <c r="A4" s="15">
        <f t="shared" ref="A4:A9" si="0">+MONTH(B4)</f>
        <v>9</v>
      </c>
      <c r="B4" s="12">
        <v>44825</v>
      </c>
      <c r="C4" s="13" t="s">
        <v>286</v>
      </c>
      <c r="D4" s="13" t="s">
        <v>102</v>
      </c>
      <c r="E4" s="13" t="s">
        <v>34</v>
      </c>
      <c r="F4" s="13" t="s">
        <v>281</v>
      </c>
      <c r="G4" s="13" t="s">
        <v>284</v>
      </c>
      <c r="H4" s="14">
        <v>729183</v>
      </c>
      <c r="I4" s="14">
        <v>0</v>
      </c>
      <c r="J4" s="14">
        <v>58335</v>
      </c>
      <c r="K4" s="14">
        <v>787518</v>
      </c>
    </row>
    <row r="5" spans="1:11" s="15" customFormat="1" x14ac:dyDescent="0.25">
      <c r="A5" s="15">
        <f t="shared" si="0"/>
        <v>11</v>
      </c>
      <c r="B5" s="12">
        <v>44867</v>
      </c>
      <c r="C5" s="13" t="s">
        <v>280</v>
      </c>
      <c r="D5" s="13" t="s">
        <v>102</v>
      </c>
      <c r="E5" s="13" t="s">
        <v>34</v>
      </c>
      <c r="F5" s="13" t="s">
        <v>281</v>
      </c>
      <c r="G5" s="13" t="s">
        <v>282</v>
      </c>
      <c r="H5" s="14">
        <v>444232</v>
      </c>
      <c r="I5" s="14">
        <v>0</v>
      </c>
      <c r="J5" s="14">
        <v>35539</v>
      </c>
      <c r="K5" s="14">
        <v>479771</v>
      </c>
    </row>
    <row r="6" spans="1:11" s="15" customFormat="1" x14ac:dyDescent="0.25">
      <c r="A6" s="15">
        <f t="shared" si="0"/>
        <v>11</v>
      </c>
      <c r="B6" s="12">
        <v>44880</v>
      </c>
      <c r="C6" s="13" t="s">
        <v>287</v>
      </c>
      <c r="D6" s="13" t="s">
        <v>102</v>
      </c>
      <c r="E6" s="13" t="s">
        <v>34</v>
      </c>
      <c r="F6" s="13" t="s">
        <v>281</v>
      </c>
      <c r="G6" s="13" t="s">
        <v>284</v>
      </c>
      <c r="H6" s="14">
        <v>777378</v>
      </c>
      <c r="I6" s="14">
        <v>0</v>
      </c>
      <c r="J6" s="14">
        <v>62190</v>
      </c>
      <c r="K6" s="14">
        <v>839568</v>
      </c>
    </row>
    <row r="7" spans="1:11" s="15" customFormat="1" x14ac:dyDescent="0.25">
      <c r="A7" s="15">
        <f t="shared" si="0"/>
        <v>11</v>
      </c>
      <c r="B7" s="12">
        <v>44883</v>
      </c>
      <c r="C7" s="13" t="s">
        <v>285</v>
      </c>
      <c r="D7" s="13" t="s">
        <v>102</v>
      </c>
      <c r="E7" s="13" t="s">
        <v>34</v>
      </c>
      <c r="F7" s="13" t="s">
        <v>281</v>
      </c>
      <c r="G7" s="13" t="s">
        <v>284</v>
      </c>
      <c r="H7" s="14">
        <v>679174</v>
      </c>
      <c r="I7" s="14">
        <v>0</v>
      </c>
      <c r="J7" s="14">
        <v>54335</v>
      </c>
      <c r="K7" s="14">
        <v>733509</v>
      </c>
    </row>
    <row r="8" spans="1:11" s="15" customFormat="1" x14ac:dyDescent="0.25">
      <c r="A8" s="15">
        <f t="shared" si="0"/>
        <v>12</v>
      </c>
      <c r="B8" s="12">
        <v>44917</v>
      </c>
      <c r="C8" s="13" t="s">
        <v>288</v>
      </c>
      <c r="D8" s="13" t="s">
        <v>102</v>
      </c>
      <c r="E8" s="13" t="s">
        <v>154</v>
      </c>
      <c r="F8" s="13" t="s">
        <v>289</v>
      </c>
      <c r="G8" s="13" t="s">
        <v>290</v>
      </c>
      <c r="H8" s="14">
        <v>2136253</v>
      </c>
      <c r="I8" s="14">
        <v>0</v>
      </c>
      <c r="J8" s="14">
        <v>170901</v>
      </c>
      <c r="K8" s="14">
        <v>2307154</v>
      </c>
    </row>
    <row r="9" spans="1:11" s="15" customFormat="1" x14ac:dyDescent="0.25">
      <c r="A9" s="15">
        <f t="shared" si="0"/>
        <v>12</v>
      </c>
      <c r="B9" s="12">
        <v>44925</v>
      </c>
      <c r="C9" s="13" t="s">
        <v>291</v>
      </c>
      <c r="D9" s="13" t="s">
        <v>102</v>
      </c>
      <c r="E9" s="13" t="s">
        <v>154</v>
      </c>
      <c r="F9" s="13" t="s">
        <v>292</v>
      </c>
      <c r="G9" s="13" t="s">
        <v>293</v>
      </c>
      <c r="H9" s="14">
        <v>111058</v>
      </c>
      <c r="I9" s="14">
        <v>0</v>
      </c>
      <c r="J9" s="14">
        <v>8885</v>
      </c>
      <c r="K9" s="14">
        <v>119943</v>
      </c>
    </row>
    <row r="10" spans="1:11" x14ac:dyDescent="0.25">
      <c r="B10" s="9" t="s">
        <v>294</v>
      </c>
      <c r="H10" s="8">
        <v>7653459</v>
      </c>
      <c r="I10" s="8">
        <v>0</v>
      </c>
      <c r="J10" s="8">
        <v>612280</v>
      </c>
      <c r="K10" s="8">
        <v>8265739</v>
      </c>
    </row>
  </sheetData>
  <autoFilter ref="B2:P2" xr:uid="{EED7F6E0-AE04-422E-B71D-6058A73CDB8A}">
    <sortState xmlns:xlrd2="http://schemas.microsoft.com/office/spreadsheetml/2017/richdata2" ref="B3:P10">
      <sortCondition ref="B2"/>
    </sortState>
  </autoFilter>
  <mergeCells count="1">
    <mergeCell ref="B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</vt:lpstr>
      <vt:lpstr>Công nợ</vt:lpstr>
      <vt:lpstr>Ban_hang</vt:lpstr>
      <vt:lpstr>Sheet1</vt:lpstr>
      <vt:lpstr>Hang_tra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2023-06-22T02:49:24Z</dcterms:created>
  <dcterms:modified xsi:type="dcterms:W3CDTF">2023-06-29T10:05:46Z</dcterms:modified>
</cp:coreProperties>
</file>