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HAISAN(HNT)\2022\"/>
    </mc:Choice>
  </mc:AlternateContent>
  <xr:revisionPtr revIDLastSave="0" documentId="13_ncr:1_{6E1FA46C-9621-46F3-BF9B-DCAA656B7C18}" xr6:coauthVersionLast="47" xr6:coauthVersionMax="47" xr10:uidLastSave="{00000000-0000-0000-0000-000000000000}"/>
  <bookViews>
    <workbookView xWindow="-120" yWindow="-120" windowWidth="29040" windowHeight="15720" activeTab="1" xr2:uid="{5607266F-C05D-4413-8D04-EC334A98AE15}"/>
  </bookViews>
  <sheets>
    <sheet name="Công nợ " sheetId="1" r:id="rId1"/>
    <sheet name="BKHĐ" sheetId="3" r:id="rId2"/>
    <sheet name="Thanh toán" sheetId="2" r:id="rId3"/>
  </sheets>
  <definedNames>
    <definedName name="_xlnm._FilterDatabase" localSheetId="1" hidden="1">BKHĐ!$A$3:$P$73</definedName>
    <definedName name="_xlnm._FilterDatabase" localSheetId="2" hidden="1">'Thanh toán'!$A$2:$N$2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3" l="1"/>
  <c r="F17" i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4" i="3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3" i="2"/>
  <c r="J13" i="2"/>
  <c r="J14" i="2"/>
  <c r="J12" i="2"/>
  <c r="K12" i="2" s="1"/>
  <c r="K4" i="2"/>
  <c r="K5" i="2"/>
  <c r="K13" i="2"/>
  <c r="K14" i="2"/>
  <c r="K16" i="2"/>
  <c r="K17" i="2"/>
  <c r="K25" i="2"/>
  <c r="K26" i="2"/>
  <c r="K28" i="2"/>
  <c r="K29" i="2"/>
  <c r="K37" i="2"/>
  <c r="K38" i="2"/>
  <c r="K40" i="2"/>
  <c r="K41" i="2"/>
  <c r="K49" i="2"/>
  <c r="K50" i="2"/>
  <c r="K52" i="2"/>
  <c r="K53" i="2"/>
  <c r="K61" i="2"/>
  <c r="K62" i="2"/>
  <c r="K64" i="2"/>
  <c r="K65" i="2"/>
  <c r="J4" i="2"/>
  <c r="J5" i="2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5" i="2"/>
  <c r="K15" i="2" s="1"/>
  <c r="J17" i="2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J26" i="2"/>
  <c r="J27" i="2"/>
  <c r="K27" i="2" s="1"/>
  <c r="J28" i="2"/>
  <c r="J29" i="2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J38" i="2"/>
  <c r="J39" i="2"/>
  <c r="K39" i="2" s="1"/>
  <c r="J40" i="2"/>
  <c r="J41" i="2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J50" i="2"/>
  <c r="J51" i="2"/>
  <c r="K51" i="2" s="1"/>
  <c r="J52" i="2"/>
  <c r="J53" i="2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J62" i="2"/>
  <c r="J63" i="2"/>
  <c r="K63" i="2" s="1"/>
  <c r="J64" i="2"/>
  <c r="J65" i="2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3" i="2"/>
  <c r="K3" i="2" s="1"/>
  <c r="G31" i="1"/>
  <c r="B4" i="2"/>
  <c r="B5" i="2"/>
  <c r="B6" i="2"/>
  <c r="B7" i="2"/>
  <c r="B8" i="2"/>
  <c r="B9" i="2"/>
  <c r="B10" i="2"/>
  <c r="B11" i="2"/>
  <c r="B12" i="2"/>
  <c r="B13" i="2"/>
  <c r="B14" i="2"/>
  <c r="G30" i="1" s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3" i="2"/>
  <c r="G22" i="1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4" i="3"/>
  <c r="O5" i="3" l="1"/>
  <c r="P5" i="3" s="1"/>
  <c r="O17" i="3"/>
  <c r="P17" i="3" s="1"/>
  <c r="O29" i="3"/>
  <c r="P29" i="3" s="1"/>
  <c r="O41" i="3"/>
  <c r="P41" i="3" s="1"/>
  <c r="O53" i="3"/>
  <c r="P53" i="3" s="1"/>
  <c r="O65" i="3"/>
  <c r="P65" i="3" s="1"/>
  <c r="O61" i="3"/>
  <c r="P61" i="3" s="1"/>
  <c r="O62" i="3"/>
  <c r="P62" i="3" s="1"/>
  <c r="O6" i="3"/>
  <c r="P6" i="3" s="1"/>
  <c r="O18" i="3"/>
  <c r="P18" i="3" s="1"/>
  <c r="O30" i="3"/>
  <c r="P30" i="3" s="1"/>
  <c r="O42" i="3"/>
  <c r="P42" i="3" s="1"/>
  <c r="O54" i="3"/>
  <c r="P54" i="3" s="1"/>
  <c r="O66" i="3"/>
  <c r="P66" i="3" s="1"/>
  <c r="O13" i="3"/>
  <c r="P13" i="3" s="1"/>
  <c r="O7" i="3"/>
  <c r="P7" i="3" s="1"/>
  <c r="O19" i="3"/>
  <c r="P19" i="3" s="1"/>
  <c r="O31" i="3"/>
  <c r="P31" i="3" s="1"/>
  <c r="O43" i="3"/>
  <c r="P43" i="3" s="1"/>
  <c r="O55" i="3"/>
  <c r="P55" i="3" s="1"/>
  <c r="O67" i="3"/>
  <c r="P67" i="3" s="1"/>
  <c r="O8" i="3"/>
  <c r="P8" i="3" s="1"/>
  <c r="O20" i="3"/>
  <c r="P20" i="3" s="1"/>
  <c r="O32" i="3"/>
  <c r="P32" i="3" s="1"/>
  <c r="O44" i="3"/>
  <c r="P44" i="3" s="1"/>
  <c r="O56" i="3"/>
  <c r="P56" i="3" s="1"/>
  <c r="O68" i="3"/>
  <c r="P68" i="3" s="1"/>
  <c r="O73" i="3"/>
  <c r="P73" i="3" s="1"/>
  <c r="O9" i="3"/>
  <c r="P9" i="3" s="1"/>
  <c r="O21" i="3"/>
  <c r="P21" i="3" s="1"/>
  <c r="O33" i="3"/>
  <c r="P33" i="3" s="1"/>
  <c r="O45" i="3"/>
  <c r="P45" i="3" s="1"/>
  <c r="O57" i="3"/>
  <c r="P57" i="3" s="1"/>
  <c r="O69" i="3"/>
  <c r="P69" i="3" s="1"/>
  <c r="O49" i="3"/>
  <c r="P49" i="3" s="1"/>
  <c r="O10" i="3"/>
  <c r="P10" i="3" s="1"/>
  <c r="O22" i="3"/>
  <c r="P22" i="3" s="1"/>
  <c r="O34" i="3"/>
  <c r="P34" i="3" s="1"/>
  <c r="O46" i="3"/>
  <c r="P46" i="3" s="1"/>
  <c r="O58" i="3"/>
  <c r="P58" i="3" s="1"/>
  <c r="O70" i="3"/>
  <c r="P70" i="3" s="1"/>
  <c r="O4" i="3"/>
  <c r="P4" i="3" s="1"/>
  <c r="O11" i="3"/>
  <c r="P11" i="3" s="1"/>
  <c r="O23" i="3"/>
  <c r="P23" i="3" s="1"/>
  <c r="O35" i="3"/>
  <c r="P35" i="3" s="1"/>
  <c r="O47" i="3"/>
  <c r="P47" i="3" s="1"/>
  <c r="O59" i="3"/>
  <c r="P59" i="3" s="1"/>
  <c r="O71" i="3"/>
  <c r="P71" i="3" s="1"/>
  <c r="O37" i="3"/>
  <c r="P37" i="3" s="1"/>
  <c r="O38" i="3"/>
  <c r="P38" i="3" s="1"/>
  <c r="O12" i="3"/>
  <c r="P12" i="3" s="1"/>
  <c r="O24" i="3"/>
  <c r="P24" i="3" s="1"/>
  <c r="O36" i="3"/>
  <c r="P36" i="3" s="1"/>
  <c r="O48" i="3"/>
  <c r="P48" i="3" s="1"/>
  <c r="O60" i="3"/>
  <c r="P60" i="3" s="1"/>
  <c r="O72" i="3"/>
  <c r="P72" i="3" s="1"/>
  <c r="O50" i="3"/>
  <c r="P50" i="3" s="1"/>
  <c r="O15" i="3"/>
  <c r="P15" i="3" s="1"/>
  <c r="O27" i="3"/>
  <c r="P27" i="3" s="1"/>
  <c r="O39" i="3"/>
  <c r="P39" i="3" s="1"/>
  <c r="O51" i="3"/>
  <c r="P51" i="3" s="1"/>
  <c r="O63" i="3"/>
  <c r="P63" i="3" s="1"/>
  <c r="O25" i="3"/>
  <c r="P25" i="3" s="1"/>
  <c r="O26" i="3"/>
  <c r="P26" i="3" s="1"/>
  <c r="O16" i="3"/>
  <c r="P16" i="3" s="1"/>
  <c r="O28" i="3"/>
  <c r="P28" i="3" s="1"/>
  <c r="O40" i="3"/>
  <c r="P40" i="3" s="1"/>
  <c r="O52" i="3"/>
  <c r="P52" i="3" s="1"/>
  <c r="O64" i="3"/>
  <c r="P64" i="3" s="1"/>
  <c r="O14" i="3"/>
  <c r="P14" i="3" s="1"/>
  <c r="G32" i="1"/>
  <c r="G21" i="1"/>
  <c r="G33" i="1" s="1"/>
  <c r="G29" i="1"/>
  <c r="G28" i="1"/>
  <c r="G27" i="1"/>
  <c r="G26" i="1"/>
  <c r="G25" i="1"/>
  <c r="G24" i="1"/>
  <c r="G23" i="1"/>
  <c r="D5" i="1"/>
  <c r="D16" i="1"/>
  <c r="D15" i="1"/>
  <c r="D14" i="1"/>
  <c r="D13" i="1"/>
  <c r="D12" i="1"/>
  <c r="D11" i="1"/>
  <c r="D10" i="1"/>
  <c r="D9" i="1"/>
  <c r="D8" i="1"/>
  <c r="D7" i="1"/>
  <c r="D6" i="1"/>
  <c r="E20" i="1" l="1"/>
  <c r="D17" i="1" l="1"/>
  <c r="G34" i="1" s="1"/>
</calcChain>
</file>

<file path=xl/sharedStrings.xml><?xml version="1.0" encoding="utf-8"?>
<sst xmlns="http://schemas.openxmlformats.org/spreadsheetml/2006/main" count="832" uniqueCount="323">
  <si>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</si>
  <si>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</si>
  <si>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</si>
  <si>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</si>
  <si>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</si>
  <si>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</si>
  <si>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</si>
  <si>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</si>
  <si>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</si>
  <si>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</si>
  <si>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</si>
  <si>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</si>
  <si>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</si>
  <si>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</si>
  <si>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</si>
  <si>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</si>
  <si>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</si>
  <si>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</si>
  <si>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Tổng bán hàng</t>
  </si>
  <si>
    <t>Tổng hàng trả</t>
  </si>
  <si>
    <t>14/12/2022</t>
  </si>
  <si>
    <t>Tổng đã thanh toán</t>
  </si>
  <si>
    <t>Dư nợ phải thu HNT</t>
  </si>
  <si>
    <t>THEO DÕI CÔNG NỢ 2022 / CTY HNT</t>
  </si>
  <si>
    <t>Số dư đầu kỳ</t>
  </si>
  <si>
    <t>DANH SÁCH THU, CHI TIỀN</t>
  </si>
  <si>
    <t>Ngày hạch toán</t>
  </si>
  <si>
    <t>Ngày chứng từ</t>
  </si>
  <si>
    <t>Số chứng từ</t>
  </si>
  <si>
    <t>Diễn giải</t>
  </si>
  <si>
    <t>Số tiền</t>
  </si>
  <si>
    <t>Mã đối tượng</t>
  </si>
  <si>
    <t>Đối tượng</t>
  </si>
  <si>
    <t>Lý do thu/chi</t>
  </si>
  <si>
    <t>BC2212/184</t>
  </si>
  <si>
    <t>Cty HNT thanh toán HD 56708</t>
  </si>
  <si>
    <t>KHAISAN</t>
  </si>
  <si>
    <t>CÔNG TY TNHH THƯƠNG MẠI GIAO NHẬN VẬN TẢI HNT</t>
  </si>
  <si>
    <t>Thu khác</t>
  </si>
  <si>
    <t>BC2212/183</t>
  </si>
  <si>
    <t>Cty HNT thanh toán HD 56824</t>
  </si>
  <si>
    <t>BC2211/159</t>
  </si>
  <si>
    <t>Cty HNT thanh toán HD 55417</t>
  </si>
  <si>
    <t>BC2211/157</t>
  </si>
  <si>
    <t>Cty HNT thanh toán HD 54399</t>
  </si>
  <si>
    <t>BC2211/055</t>
  </si>
  <si>
    <t>Cty HNT thanh toán HD 53253</t>
  </si>
  <si>
    <t>BC2211/054</t>
  </si>
  <si>
    <t>Cty HNT thanh toán HD 52085</t>
  </si>
  <si>
    <t>BC2211/024</t>
  </si>
  <si>
    <t>Cty HNT thanh toán HD 50823</t>
  </si>
  <si>
    <t>BC2211/023</t>
  </si>
  <si>
    <t>Cty HNT thanh toán HD 49732</t>
  </si>
  <si>
    <t>BC2211/004</t>
  </si>
  <si>
    <t>Cty HNT thanh toán HD 49612</t>
  </si>
  <si>
    <t>BC2210/050</t>
  </si>
  <si>
    <t>Cty HNT thanh toán HD 49461</t>
  </si>
  <si>
    <t>BC2210/041</t>
  </si>
  <si>
    <t>Cty HNT thanh toán HD 48534</t>
  </si>
  <si>
    <t>BC2210/023</t>
  </si>
  <si>
    <t>Thu tiền hàng cty  HNT-HD 47128</t>
  </si>
  <si>
    <t>BC2210/021</t>
  </si>
  <si>
    <t>Thu tiền hàng cty  HNT-HD 47127</t>
  </si>
  <si>
    <t>BC2210/013</t>
  </si>
  <si>
    <t>Thu tiền hàng cty  HNT-HD 46587</t>
  </si>
  <si>
    <t>BC2210/011</t>
  </si>
  <si>
    <t>Thu tiền hàng cty  HNT-HD 37379</t>
  </si>
  <si>
    <t>BC2210/003</t>
  </si>
  <si>
    <t>Thu tiền hàng cty  HNT-HD 45699</t>
  </si>
  <si>
    <t>BC2210/001</t>
  </si>
  <si>
    <t>Thu tiền hàng cty  HNT-HD 45656</t>
  </si>
  <si>
    <t>BC2209/040</t>
  </si>
  <si>
    <t>CÔNG TY HNT thanh toán HD 42465</t>
  </si>
  <si>
    <t>BC2209/031</t>
  </si>
  <si>
    <t>CÔNG TY HNT thanh toán tiền HD 42299</t>
  </si>
  <si>
    <t>BC2209/012</t>
  </si>
  <si>
    <t>CTY HNT thanh toán tiền HD 38432</t>
  </si>
  <si>
    <t>BC2208/064</t>
  </si>
  <si>
    <t>CTY HNT thanh toán tiền HD 36273</t>
  </si>
  <si>
    <t>BC2208/061</t>
  </si>
  <si>
    <t>CTY HNT thanh toán tiền HD 35012</t>
  </si>
  <si>
    <t>BC2208/055</t>
  </si>
  <si>
    <t>CTY HNT thanh toán tiền HD 34155</t>
  </si>
  <si>
    <t>BC2208/035</t>
  </si>
  <si>
    <t>CTY HNT thanh toán tiền hàng HD 31713</t>
  </si>
  <si>
    <t>BC2208/033</t>
  </si>
  <si>
    <t>CTY HNT thanh toán tiền hàng HD 31707</t>
  </si>
  <si>
    <t>BC2208/030</t>
  </si>
  <si>
    <t>CTY HNT thanh toán tiền hàng HD 31523</t>
  </si>
  <si>
    <t>BC2208/022</t>
  </si>
  <si>
    <t>CTY HNT thanh toán tiền hàng theo HD 29686</t>
  </si>
  <si>
    <t>BC2208/017</t>
  </si>
  <si>
    <t>CTY HNT thanh toán tiền hàng theo HD 29270</t>
  </si>
  <si>
    <t>BC2208/007</t>
  </si>
  <si>
    <t>Thu tiền hàng của CÔNG TY  HNT HD số 29261</t>
  </si>
  <si>
    <t>BC2207/017</t>
  </si>
  <si>
    <t>Thu tiền hàng cty  HNT-HD 26122</t>
  </si>
  <si>
    <t>BC2207/016</t>
  </si>
  <si>
    <t>Thu tiền hàng cty  HNT-HD 24247</t>
  </si>
  <si>
    <t>BC2207/015</t>
  </si>
  <si>
    <t>Thu tiền hàng cty  HNT-HD 25942</t>
  </si>
  <si>
    <t>BC2207/007</t>
  </si>
  <si>
    <t>Thu tiền hàng cty  HNT-HD 24367</t>
  </si>
  <si>
    <t>BC2207/004</t>
  </si>
  <si>
    <t>Thu tiền hàng cty  HNT-HD 23313</t>
  </si>
  <si>
    <t>BC2207/002</t>
  </si>
  <si>
    <t>Thu tiền hàng cty  HNT-HD 21904</t>
  </si>
  <si>
    <t>BC2207/001</t>
  </si>
  <si>
    <t>Thu tiền hàng cty  HNT-HD 21724</t>
  </si>
  <si>
    <t>BC2211/036</t>
  </si>
  <si>
    <t>Thu tiền hàng cty  HNT-HD 20392</t>
  </si>
  <si>
    <t>BC2211/035</t>
  </si>
  <si>
    <t>Thu tiền hàng cty  HNT-HD 20403</t>
  </si>
  <si>
    <t>BC2206/016</t>
  </si>
  <si>
    <t>Thu tiền hàng cty  HNT-HD 18326</t>
  </si>
  <si>
    <t>BC2206/006</t>
  </si>
  <si>
    <t>Thu tiền hàng cty  HNT-HD 17595</t>
  </si>
  <si>
    <t>BC2206/005</t>
  </si>
  <si>
    <t>Thu tiền hàng cty  HNT-HD 17652</t>
  </si>
  <si>
    <t>BC2206/001</t>
  </si>
  <si>
    <t>Thu tiền hàng cty  HNT-HD 15138</t>
  </si>
  <si>
    <t>BC2211/084</t>
  </si>
  <si>
    <t>Cty HNT thanh toán HD 14673</t>
  </si>
  <si>
    <t>BC2211/083</t>
  </si>
  <si>
    <t>Cty HNT thanh toán HD 14766</t>
  </si>
  <si>
    <t>BC2211/082</t>
  </si>
  <si>
    <t>Cty HNT thanh toán HD 14733</t>
  </si>
  <si>
    <t>BC2211/081</t>
  </si>
  <si>
    <t>Cty HNT thanh toán HD 13470</t>
  </si>
  <si>
    <t>BC2211/080</t>
  </si>
  <si>
    <t>Cty HNT thanh toán HD 11474</t>
  </si>
  <si>
    <t>BC2211/079</t>
  </si>
  <si>
    <t>Cty HNT thanh toán HD 8138</t>
  </si>
  <si>
    <t>BC2211/078</t>
  </si>
  <si>
    <t>Cty HNT thanh toán HD 10981</t>
  </si>
  <si>
    <t>BC2211/037</t>
  </si>
  <si>
    <t>Cty HNT thanh toán HD 10977</t>
  </si>
  <si>
    <t>BC2211/133</t>
  </si>
  <si>
    <t>Cty HNT thanh toán tiền hàng HD 9498</t>
  </si>
  <si>
    <t>BC2204/067</t>
  </si>
  <si>
    <t>Cty HNT thanh toán tiền HD 6731</t>
  </si>
  <si>
    <t>BC2204/064</t>
  </si>
  <si>
    <t>Cty HNT thanh toán tiền HD 6713</t>
  </si>
  <si>
    <t>BC2204/061</t>
  </si>
  <si>
    <t>Cty HNT thanh toán tiền HD 5374</t>
  </si>
  <si>
    <t>BC2212/218</t>
  </si>
  <si>
    <t>Cty HNT thanh toán tiền HD 00005283</t>
  </si>
  <si>
    <t>BC2211/169</t>
  </si>
  <si>
    <t>Cty HNT thanh toán tiền hàng HD 4119 cấn trừ TT DU 150000VND</t>
  </si>
  <si>
    <t>BC2211/168</t>
  </si>
  <si>
    <t>Cty HNT thanh toán tiền hàng HD 3251</t>
  </si>
  <si>
    <t>BC2211/167</t>
  </si>
  <si>
    <t>Cty HNT thanh toán tiền hàng HD 662</t>
  </si>
  <si>
    <t>BC2211/166</t>
  </si>
  <si>
    <t>Cty HNT thanh toán tiền hàng HD 660</t>
  </si>
  <si>
    <t>BC2211/165</t>
  </si>
  <si>
    <t>Cty HNT thanh toán tiền hàng HD 248</t>
  </si>
  <si>
    <t>BC2202/030</t>
  </si>
  <si>
    <t>Cty HNT thanh toán tiền HD 14251</t>
  </si>
  <si>
    <t>BC2202/029</t>
  </si>
  <si>
    <t>Cty HNT thanh toán tiền HD 14333</t>
  </si>
  <si>
    <t>BC2202/021</t>
  </si>
  <si>
    <t>Cty HNT thanh toán tiền HD 13243</t>
  </si>
  <si>
    <t>BC2202/016</t>
  </si>
  <si>
    <t>Cty HNT thanh toán tiền HD 12833</t>
  </si>
  <si>
    <t>BC2202/015</t>
  </si>
  <si>
    <t>Cty HNT thanh toán tiền HD 12819</t>
  </si>
  <si>
    <t>BC2201/0028</t>
  </si>
  <si>
    <t>Cty HNT thanh toán tiền HD 9296</t>
  </si>
  <si>
    <t>BC2201/0014</t>
  </si>
  <si>
    <t>Cty HNT thanh toán tiền HD 7687</t>
  </si>
  <si>
    <t>BC2201/0008</t>
  </si>
  <si>
    <t>Cty HNT thanh toán tiền HD 6887</t>
  </si>
  <si>
    <t>BC2201/0004</t>
  </si>
  <si>
    <t>Cty HNT thanh toán tiền HD 5661</t>
  </si>
  <si>
    <t xml:space="preserve">Thanh toán </t>
  </si>
  <si>
    <t>Ký hiệu</t>
  </si>
  <si>
    <t>Ngày hóa đơn</t>
  </si>
  <si>
    <t>Tên khách hàng</t>
  </si>
  <si>
    <t>NH</t>
  </si>
  <si>
    <t>Mã số thuế</t>
  </si>
  <si>
    <t>Tổng tiền hàng</t>
  </si>
  <si>
    <t>Tiền chiết khấu</t>
  </si>
  <si>
    <t>Doanh số bán chưa thuế</t>
  </si>
  <si>
    <t>Thuế suất</t>
  </si>
  <si>
    <t>Thuế GTGT</t>
  </si>
  <si>
    <t>Tổng tiền thanh toán</t>
  </si>
  <si>
    <t>NT/21E</t>
  </si>
  <si>
    <t>07/01/2022</t>
  </si>
  <si>
    <t>0310859105</t>
  </si>
  <si>
    <t>10%</t>
  </si>
  <si>
    <t>14/01/2022</t>
  </si>
  <si>
    <t>22/01/2022</t>
  </si>
  <si>
    <t>17/02/2022</t>
  </si>
  <si>
    <t>8%</t>
  </si>
  <si>
    <t>21/02/2022</t>
  </si>
  <si>
    <t>25/02/2022</t>
  </si>
  <si>
    <t>26/02/2022</t>
  </si>
  <si>
    <t>1C22TNT</t>
  </si>
  <si>
    <t>05/03/2022</t>
  </si>
  <si>
    <t>153/1B Nguyễn Thượng Hiền, Phường 06, Q.Bình Thạnh, TP.HCM</t>
  </si>
  <si>
    <t>08/03/2022</t>
  </si>
  <si>
    <t>22/03/2022</t>
  </si>
  <si>
    <t>26/03/2022</t>
  </si>
  <si>
    <t>04/04/2022</t>
  </si>
  <si>
    <t>12/04/2022</t>
  </si>
  <si>
    <t>18/04/2022</t>
  </si>
  <si>
    <t>25/04/2022</t>
  </si>
  <si>
    <t>03/05/2022</t>
  </si>
  <si>
    <t>05/05/2022</t>
  </si>
  <si>
    <t>20/05/2022</t>
  </si>
  <si>
    <t>27/05/2022</t>
  </si>
  <si>
    <t>28/05/2022</t>
  </si>
  <si>
    <t>31/05/2022</t>
  </si>
  <si>
    <t>11/06/2022</t>
  </si>
  <si>
    <t>17/06/2022</t>
  </si>
  <si>
    <t>25/06/2022</t>
  </si>
  <si>
    <t>30/06/2022</t>
  </si>
  <si>
    <t>01/07/2022</t>
  </si>
  <si>
    <t>06/07/2022</t>
  </si>
  <si>
    <t>153/1B Nguyễn Thượng Hiền, Phường 6, Quận Bình Thạnh, Thành phố Hồ Chí Minh, Việt Nam</t>
  </si>
  <si>
    <t>11/07/2022</t>
  </si>
  <si>
    <t>13/07/2022</t>
  </si>
  <si>
    <t>16/07/2022</t>
  </si>
  <si>
    <t>20/07/2022</t>
  </si>
  <si>
    <t>03/08/2022</t>
  </si>
  <si>
    <t>10/08/2022</t>
  </si>
  <si>
    <t>15/08/2022</t>
  </si>
  <si>
    <t>17/08/2022</t>
  </si>
  <si>
    <t>22/08/2022</t>
  </si>
  <si>
    <t>25/08/2022</t>
  </si>
  <si>
    <t>27/08/2022</t>
  </si>
  <si>
    <t>06/09/2022</t>
  </si>
  <si>
    <t>07/09/2022</t>
  </si>
  <si>
    <t>19/09/2022</t>
  </si>
  <si>
    <t>21/09/2022</t>
  </si>
  <si>
    <t>01/10/2022</t>
  </si>
  <si>
    <t>07/10/2022</t>
  </si>
  <si>
    <t>12/10/2022</t>
  </si>
  <si>
    <t>20/10/2022</t>
  </si>
  <si>
    <t>29/10/2022</t>
  </si>
  <si>
    <t>01/11/2022</t>
  </si>
  <si>
    <t>03/11/2022</t>
  </si>
  <si>
    <t>11/11/2022</t>
  </si>
  <si>
    <t>23/11/2022</t>
  </si>
  <si>
    <t>30/11/2022</t>
  </si>
  <si>
    <t>06/12/2022</t>
  </si>
  <si>
    <t>23/12/2022</t>
  </si>
  <si>
    <t>24/12/2022</t>
  </si>
  <si>
    <t>31/12/2022</t>
  </si>
  <si>
    <t>0006887</t>
  </si>
  <si>
    <t>0007687</t>
  </si>
  <si>
    <t>0009296</t>
  </si>
  <si>
    <t>0012819</t>
  </si>
  <si>
    <t>0012833</t>
  </si>
  <si>
    <t>0013243</t>
  </si>
  <si>
    <t>0014251</t>
  </si>
  <si>
    <t>0014333</t>
  </si>
  <si>
    <t>00000248</t>
  </si>
  <si>
    <t>00000660</t>
  </si>
  <si>
    <t>00000662</t>
  </si>
  <si>
    <t>00003251</t>
  </si>
  <si>
    <t>00004119</t>
  </si>
  <si>
    <t>00005283</t>
  </si>
  <si>
    <t>00005374</t>
  </si>
  <si>
    <t>00006713</t>
  </si>
  <si>
    <t>00006731</t>
  </si>
  <si>
    <t>00008138</t>
  </si>
  <si>
    <t>00009498</t>
  </si>
  <si>
    <t>00010977</t>
  </si>
  <si>
    <t>00010981</t>
  </si>
  <si>
    <t>00011474</t>
  </si>
  <si>
    <t>00013470</t>
  </si>
  <si>
    <t>00014673</t>
  </si>
  <si>
    <t>00014733</t>
  </si>
  <si>
    <t>00014766</t>
  </si>
  <si>
    <t>00015138</t>
  </si>
  <si>
    <t>00017595</t>
  </si>
  <si>
    <t>00017652</t>
  </si>
  <si>
    <t>00018326</t>
  </si>
  <si>
    <t>00020392</t>
  </si>
  <si>
    <t>00020403</t>
  </si>
  <si>
    <t>00021724</t>
  </si>
  <si>
    <t>00021904</t>
  </si>
  <si>
    <t>00023313</t>
  </si>
  <si>
    <t>00024247</t>
  </si>
  <si>
    <t>00024367</t>
  </si>
  <si>
    <t>00025942</t>
  </si>
  <si>
    <t>00026122</t>
  </si>
  <si>
    <t>00029261</t>
  </si>
  <si>
    <t>00029270</t>
  </si>
  <si>
    <t>00029686</t>
  </si>
  <si>
    <t>00031523</t>
  </si>
  <si>
    <t>00031707</t>
  </si>
  <si>
    <t>00031713</t>
  </si>
  <si>
    <t>00034155</t>
  </si>
  <si>
    <t>00035012</t>
  </si>
  <si>
    <t>00036273</t>
  </si>
  <si>
    <t>00037379</t>
  </si>
  <si>
    <t>00038432</t>
  </si>
  <si>
    <t>00042299</t>
  </si>
  <si>
    <t>00042465</t>
  </si>
  <si>
    <t>00045656</t>
  </si>
  <si>
    <t>00045699</t>
  </si>
  <si>
    <t>00046587</t>
  </si>
  <si>
    <t>00047127</t>
  </si>
  <si>
    <t>00047128</t>
  </si>
  <si>
    <t>00048534</t>
  </si>
  <si>
    <t>00049461</t>
  </si>
  <si>
    <t>00049612</t>
  </si>
  <si>
    <t>00049732</t>
  </si>
  <si>
    <t>00050823</t>
  </si>
  <si>
    <t>00052085</t>
  </si>
  <si>
    <t>00053253</t>
  </si>
  <si>
    <t>00054399</t>
  </si>
  <si>
    <t>00054416</t>
  </si>
  <si>
    <t>00055417</t>
  </si>
  <si>
    <t>00056708</t>
  </si>
  <si>
    <t>00056824</t>
  </si>
  <si>
    <t>00057731</t>
  </si>
  <si>
    <t>Số HĐ</t>
  </si>
  <si>
    <t>Thanh toán dư 2021</t>
  </si>
  <si>
    <t>BẢNG KÊ HÓA ĐƠN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</si>
</sst>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(* #,##0_);_(* \(#,##0\);_(* &quot;-&quot;??_);_(@_)"/>
    <numFmt numFmtId="172" formatCode="_-* #,##0_-;\-* #,##0_-;_-* &quot;-&quot;??_-;_-@_-"/>
    <numFmt numFmtId="175" formatCode="dd/mm/yyyy\ hh:mm\ AM/PM"/>
  </numFmts>
  <fonts count="1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 Unicode MS"/>
      <family val="2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14" fontId="2" fillId="0" borderId="0" xfId="0" applyNumberFormat="1" applyFont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38" fontId="4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4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4" fontId="8" fillId="3" borderId="1" xfId="0" applyNumberFormat="1" applyFont="1" applyFill="1" applyBorder="1" applyAlignment="1">
      <alignment horizontal="right" wrapText="1"/>
    </xf>
    <xf numFmtId="4" fontId="9" fillId="3" borderId="1" xfId="0" applyNumberFormat="1" applyFont="1" applyFill="1" applyBorder="1" applyAlignment="1">
      <alignment horizontal="right" wrapText="1"/>
    </xf>
    <xf numFmtId="165" fontId="4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/>
    <xf numFmtId="3" fontId="8" fillId="3" borderId="1" xfId="0" applyNumberFormat="1" applyFont="1" applyFill="1" applyBorder="1" applyAlignment="1">
      <alignment horizontal="right" wrapText="1"/>
    </xf>
    <xf numFmtId="165" fontId="4" fillId="3" borderId="3" xfId="1" applyNumberFormat="1" applyFont="1" applyFill="1" applyBorder="1" applyAlignment="1">
      <alignment horizontal="center"/>
    </xf>
    <xf numFmtId="165" fontId="4" fillId="3" borderId="2" xfId="1" applyNumberFormat="1" applyFont="1" applyFill="1" applyBorder="1"/>
    <xf numFmtId="0" fontId="4" fillId="3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4" fontId="10" fillId="4" borderId="2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3" xfId="0" quotePrefix="1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/>
    <xf numFmtId="38" fontId="11" fillId="5" borderId="5" xfId="2" applyNumberFormat="1" applyFont="1" applyFill="1" applyBorder="1" applyAlignment="1">
      <alignment horizontal="center" vertical="center" wrapText="1"/>
    </xf>
    <xf numFmtId="14" fontId="11" fillId="5" borderId="5" xfId="2" applyNumberFormat="1" applyFont="1" applyFill="1" applyBorder="1" applyAlignment="1">
      <alignment horizontal="center" vertical="center" wrapText="1"/>
    </xf>
    <xf numFmtId="38" fontId="11" fillId="0" borderId="6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left" vertical="center"/>
    </xf>
    <xf numFmtId="0" fontId="11" fillId="5" borderId="5" xfId="2" applyFont="1" applyFill="1" applyBorder="1" applyAlignment="1">
      <alignment horizontal="center" vertical="center" wrapText="1"/>
    </xf>
    <xf numFmtId="14" fontId="11" fillId="0" borderId="6" xfId="2" applyNumberFormat="1" applyFont="1" applyBorder="1" applyAlignment="1">
      <alignment horizontal="center" vertical="center"/>
    </xf>
    <xf numFmtId="0" fontId="12" fillId="0" borderId="0" xfId="2" applyFont="1" applyAlignment="1"/>
    <xf numFmtId="172" fontId="3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wrapText="1"/>
    </xf>
    <xf numFmtId="0" fontId="13" fillId="6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7" fontId="14" fillId="0" borderId="0" xfId="0" applyNumberFormat="1" applyFont="1" applyBorder="1" applyAlignment="1">
      <alignment horizontal="right" vertical="center"/>
    </xf>
    <xf numFmtId="175" fontId="14" fillId="0" borderId="0" xfId="0" applyNumberFormat="1" applyFont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0" borderId="0" xfId="0" applyFont="1" applyBorder="1" applyAlignment="1"/>
    <xf numFmtId="0" fontId="0" fillId="0" borderId="0" xfId="0" applyAlignment="1">
      <alignment horizontal="center"/>
    </xf>
    <xf numFmtId="0" fontId="12" fillId="0" borderId="0" xfId="2" applyNumberFormat="1" applyFont="1" applyAlignment="1"/>
    <xf numFmtId="0" fontId="11" fillId="5" borderId="5" xfId="2" applyNumberFormat="1" applyFont="1" applyFill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/>
    </xf>
    <xf numFmtId="0" fontId="0" fillId="0" borderId="0" xfId="0" applyNumberFormat="1"/>
    <xf numFmtId="38" fontId="0" fillId="0" borderId="0" xfId="0" applyNumberFormat="1"/>
    <xf numFmtId="0" fontId="14" fillId="0" borderId="0" xfId="0" applyFont="1" applyBorder="1" applyAlignment="1">
      <alignment vertical="center" wrapText="1"/>
    </xf>
    <xf numFmtId="37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72" fontId="4" fillId="3" borderId="1" xfId="1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/>
    </xf>
    <xf numFmtId="175" fontId="14" fillId="4" borderId="0" xfId="0" applyNumberFormat="1" applyFont="1" applyFill="1" applyBorder="1" applyAlignment="1">
      <alignment horizontal="center" vertical="center"/>
    </xf>
    <xf numFmtId="37" fontId="14" fillId="4" borderId="0" xfId="0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/>
    <xf numFmtId="172" fontId="15" fillId="0" borderId="0" xfId="1" applyNumberFormat="1" applyFont="1"/>
  </cellXfs>
  <cellStyles count="3">
    <cellStyle name="Comma" xfId="1" builtinId="3"/>
    <cellStyle name="Normal" xfId="0" builtinId="0"/>
    <cellStyle name="Normal 2" xfId="2" xr:uid="{6EC665CD-4223-4053-858C-15FC5703A1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76DE-6E15-41C7-AE64-3C931B5C0557}">
  <dimension ref="B1:G34"/>
  <sheetViews>
    <sheetView topLeftCell="A4" workbookViewId="0">
      <selection activeCell="H14" sqref="H14"/>
    </sheetView>
  </sheetViews>
  <sheetFormatPr defaultRowHeight="15"/>
  <cols>
    <col min="2" max="2" width="14" customWidth="1"/>
    <col min="3" max="3" width="34.42578125" customWidth="1"/>
    <col min="4" max="4" width="19.42578125" customWidth="1"/>
    <col min="5" max="7" width="15" customWidth="1"/>
  </cols>
  <sheetData>
    <row r="1" spans="2:7" ht="19.5">
      <c r="B1" s="1" t="s">
        <v>23</v>
      </c>
      <c r="C1" s="1"/>
      <c r="D1" s="1"/>
      <c r="E1" s="1"/>
      <c r="F1" s="1"/>
      <c r="G1" s="1"/>
    </row>
    <row r="2" spans="2:7" ht="31.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2:7" ht="15.75">
      <c r="B3" s="4"/>
      <c r="C3" s="7" t="s">
        <v>24</v>
      </c>
      <c r="D3" s="41">
        <v>1331184</v>
      </c>
      <c r="E3" s="7"/>
      <c r="F3" s="7"/>
      <c r="G3" s="7"/>
    </row>
    <row r="4" spans="2:7" ht="15.75">
      <c r="B4" s="4"/>
      <c r="C4" s="59" t="s">
        <v>321</v>
      </c>
      <c r="D4" s="60"/>
      <c r="E4" s="59"/>
      <c r="F4" s="60">
        <v>150000</v>
      </c>
      <c r="G4" s="7"/>
    </row>
    <row r="5" spans="2:7" ht="15.75">
      <c r="B5" s="42">
        <v>1</v>
      </c>
      <c r="C5" s="5" t="s">
        <v>6</v>
      </c>
      <c r="D5" s="6">
        <f>+SUMIFS(BKHĐ!N$4:N$73,BKHĐ!D$4:D$73,'Công nợ '!B5)</f>
        <v>3378089</v>
      </c>
      <c r="E5" s="7"/>
      <c r="F5" s="7"/>
      <c r="G5" s="7"/>
    </row>
    <row r="6" spans="2:7" ht="15.75">
      <c r="B6" s="42">
        <v>2</v>
      </c>
      <c r="C6" s="5" t="s">
        <v>7</v>
      </c>
      <c r="D6" s="6">
        <f>+SUMIFS(BKHĐ!N$4:N$73,BKHĐ!D$4:D$73,'Công nợ '!B6)</f>
        <v>3254439</v>
      </c>
      <c r="E6" s="7"/>
      <c r="F6" s="7"/>
      <c r="G6" s="7"/>
    </row>
    <row r="7" spans="2:7" ht="15.75">
      <c r="B7" s="42">
        <v>3</v>
      </c>
      <c r="C7" s="5" t="s">
        <v>8</v>
      </c>
      <c r="D7" s="6">
        <f>+SUMIFS(BKHĐ!N$4:N$73,BKHĐ!D$4:D$73,'Công nợ '!B7)</f>
        <v>4232305</v>
      </c>
      <c r="E7" s="7"/>
      <c r="F7" s="7"/>
      <c r="G7" s="7"/>
    </row>
    <row r="8" spans="2:7" ht="15.75">
      <c r="B8" s="42">
        <v>4</v>
      </c>
      <c r="C8" s="5" t="s">
        <v>9</v>
      </c>
      <c r="D8" s="6">
        <f>+SUMIFS(BKHĐ!N$4:N$73,BKHĐ!D$4:D$73,'Công nợ '!B8)</f>
        <v>4939115</v>
      </c>
      <c r="E8" s="7"/>
      <c r="F8" s="7"/>
      <c r="G8" s="7"/>
    </row>
    <row r="9" spans="2:7" ht="15.75">
      <c r="B9" s="42">
        <v>5</v>
      </c>
      <c r="C9" s="5" t="s">
        <v>10</v>
      </c>
      <c r="D9" s="6">
        <f>+SUMIFS(BKHĐ!N$4:N$73,BKHĐ!D$4:D$73,'Công nợ '!B9)</f>
        <v>9792075</v>
      </c>
      <c r="E9" s="7"/>
      <c r="F9" s="7"/>
      <c r="G9" s="7"/>
    </row>
    <row r="10" spans="2:7" ht="15.75">
      <c r="B10" s="42">
        <v>6</v>
      </c>
      <c r="C10" s="5" t="s">
        <v>11</v>
      </c>
      <c r="D10" s="6">
        <f>+SUMIFS(BKHĐ!N$4:N$73,BKHĐ!D$4:D$73,'Công nợ '!B10)</f>
        <v>9758873</v>
      </c>
      <c r="E10" s="8"/>
      <c r="F10" s="9"/>
      <c r="G10" s="9"/>
    </row>
    <row r="11" spans="2:7" ht="15.75">
      <c r="B11" s="42">
        <v>7</v>
      </c>
      <c r="C11" s="5" t="s">
        <v>12</v>
      </c>
      <c r="D11" s="6">
        <f>+SUMIFS(BKHĐ!N$4:N$73,BKHĐ!D$4:D$73,'Công nợ '!B11)</f>
        <v>6751563</v>
      </c>
      <c r="E11" s="8"/>
      <c r="F11" s="9"/>
      <c r="G11" s="9"/>
    </row>
    <row r="12" spans="2:7" ht="15.75">
      <c r="B12" s="42">
        <v>8</v>
      </c>
      <c r="C12" s="5" t="s">
        <v>13</v>
      </c>
      <c r="D12" s="6">
        <f>+SUMIFS(BKHĐ!N$4:N$73,BKHĐ!D$4:D$73,'Công nợ '!B12)</f>
        <v>9109780</v>
      </c>
      <c r="E12" s="8"/>
      <c r="F12" s="9"/>
      <c r="G12" s="9"/>
    </row>
    <row r="13" spans="2:7" ht="15.75">
      <c r="B13" s="42">
        <v>9</v>
      </c>
      <c r="C13" s="5" t="s">
        <v>14</v>
      </c>
      <c r="D13" s="6">
        <f>+SUMIFS(BKHĐ!N$4:N$73,BKHĐ!D$4:D$73,'Công nợ '!B13)</f>
        <v>3899985</v>
      </c>
      <c r="E13" s="8"/>
      <c r="F13" s="9"/>
      <c r="G13" s="9"/>
    </row>
    <row r="14" spans="2:7" ht="15.75">
      <c r="B14" s="42">
        <v>10</v>
      </c>
      <c r="C14" s="5" t="s">
        <v>15</v>
      </c>
      <c r="D14" s="6">
        <f>+SUMIFS(BKHĐ!N$4:N$73,BKHĐ!D$4:D$73,'Công nợ '!B14)</f>
        <v>8736318</v>
      </c>
      <c r="E14" s="10"/>
      <c r="F14" s="9"/>
      <c r="G14" s="11"/>
    </row>
    <row r="15" spans="2:7" ht="15.75">
      <c r="B15" s="42">
        <v>11</v>
      </c>
      <c r="C15" s="5" t="s">
        <v>16</v>
      </c>
      <c r="D15" s="6">
        <f>+SUMIFS(BKHĐ!N$4:N$73,BKHĐ!D$4:D$73,'Công nợ '!B15)</f>
        <v>5104391</v>
      </c>
      <c r="E15" s="10"/>
      <c r="F15" s="9"/>
      <c r="G15" s="11"/>
    </row>
    <row r="16" spans="2:7" ht="15.75">
      <c r="B16" s="42">
        <v>12</v>
      </c>
      <c r="C16" s="5" t="s">
        <v>17</v>
      </c>
      <c r="D16" s="6">
        <f>+SUMIFS(BKHĐ!N$4:N$73,BKHĐ!D$4:D$73,'Công nợ '!B16)</f>
        <v>6340265</v>
      </c>
      <c r="E16" s="10"/>
      <c r="F16" s="9"/>
      <c r="G16" s="11"/>
    </row>
    <row r="17" spans="2:7" ht="15.75">
      <c r="B17" s="12" t="s">
        <v>18</v>
      </c>
      <c r="C17" s="13"/>
      <c r="D17" s="14">
        <f>SUM(D5:D16)</f>
        <v>75297198</v>
      </c>
      <c r="E17" s="15"/>
      <c r="F17" s="16">
        <f>+SUM(F4:F16)</f>
        <v>150000</v>
      </c>
      <c r="G17" s="17"/>
    </row>
    <row r="18" spans="2:7" ht="15.75">
      <c r="B18" s="18"/>
      <c r="C18" s="19"/>
      <c r="D18" s="8"/>
      <c r="E18" s="20"/>
      <c r="F18" s="9"/>
      <c r="G18" s="21"/>
    </row>
    <row r="19" spans="2:7" ht="15.75">
      <c r="B19" s="18"/>
      <c r="C19" s="19"/>
      <c r="D19" s="8"/>
      <c r="E19" s="20"/>
      <c r="F19" s="9"/>
      <c r="G19" s="21"/>
    </row>
    <row r="20" spans="2:7" ht="15.75">
      <c r="B20" s="12" t="s">
        <v>19</v>
      </c>
      <c r="C20" s="13"/>
      <c r="D20" s="14"/>
      <c r="E20" s="14">
        <f>SUM(E18:E18)</f>
        <v>0</v>
      </c>
      <c r="F20" s="16"/>
      <c r="G20" s="17"/>
    </row>
    <row r="21" spans="2:7" ht="15.75">
      <c r="B21" s="43">
        <v>1</v>
      </c>
      <c r="C21" s="19" t="s">
        <v>175</v>
      </c>
      <c r="D21" s="25"/>
      <c r="E21" s="22"/>
      <c r="F21" s="26"/>
      <c r="G21" s="24">
        <f>+SUMIFS('Thanh toán'!I$3:I$71,'Thanh toán'!B$3:B$71,'Công nợ '!B21)</f>
        <v>4709273</v>
      </c>
    </row>
    <row r="22" spans="2:7" ht="15.75">
      <c r="B22" s="43">
        <v>2</v>
      </c>
      <c r="C22" s="19" t="s">
        <v>175</v>
      </c>
      <c r="D22" s="25"/>
      <c r="E22" s="22"/>
      <c r="F22" s="26"/>
      <c r="G22" s="24">
        <f>+SUMIFS('Thanh toán'!I$3:I$71,'Thanh toán'!B$3:B$71,'Công nợ '!B22)</f>
        <v>3254439</v>
      </c>
    </row>
    <row r="23" spans="2:7" ht="15.75">
      <c r="B23" s="43">
        <v>3</v>
      </c>
      <c r="C23" s="19" t="s">
        <v>175</v>
      </c>
      <c r="D23" s="27"/>
      <c r="E23" s="27"/>
      <c r="F23" s="27"/>
      <c r="G23" s="24">
        <f>+SUMIFS('Thanh toán'!I$3:I$71,'Thanh toán'!B$3:B$71,'Công nợ '!B23)</f>
        <v>4082305</v>
      </c>
    </row>
    <row r="24" spans="2:7" ht="15.75">
      <c r="B24" s="43">
        <v>4</v>
      </c>
      <c r="C24" s="19" t="s">
        <v>175</v>
      </c>
      <c r="D24" s="27"/>
      <c r="E24" s="27"/>
      <c r="F24" s="27"/>
      <c r="G24" s="24">
        <f>+SUMIFS('Thanh toán'!I$3:I$71,'Thanh toán'!B$3:B$71,'Công nợ '!B24)</f>
        <v>3247360</v>
      </c>
    </row>
    <row r="25" spans="2:7" ht="15.75">
      <c r="B25" s="43">
        <v>5</v>
      </c>
      <c r="C25" s="19" t="s">
        <v>175</v>
      </c>
      <c r="D25" s="27"/>
      <c r="E25" s="27"/>
      <c r="F25" s="27"/>
      <c r="G25" s="24">
        <f>+SUMIFS('Thanh toán'!I$3:I$71,'Thanh toán'!B$3:B$71,'Công nợ '!B25)</f>
        <v>10713742</v>
      </c>
    </row>
    <row r="26" spans="2:7" ht="15.75">
      <c r="B26" s="43">
        <v>6</v>
      </c>
      <c r="C26" s="19" t="s">
        <v>175</v>
      </c>
      <c r="D26" s="27"/>
      <c r="E26" s="27"/>
      <c r="F26" s="27"/>
      <c r="G26" s="24">
        <f>+SUMIFS('Thanh toán'!I$3:I$71,'Thanh toán'!B$3:B$71,'Công nợ '!B26)</f>
        <v>9556100</v>
      </c>
    </row>
    <row r="27" spans="2:7" ht="15.75">
      <c r="B27" s="43">
        <v>7</v>
      </c>
      <c r="C27" s="19" t="s">
        <v>175</v>
      </c>
      <c r="D27" s="27"/>
      <c r="E27" s="27"/>
      <c r="F27" s="27"/>
      <c r="G27" s="24">
        <f>+SUMIFS('Thanh toán'!I$3:I$71,'Thanh toán'!B$3:B$71,'Công nợ '!B27)</f>
        <v>7724424</v>
      </c>
    </row>
    <row r="28" spans="2:7" ht="15.75">
      <c r="B28" s="43">
        <v>8</v>
      </c>
      <c r="C28" s="19" t="s">
        <v>175</v>
      </c>
      <c r="D28" s="27"/>
      <c r="E28" s="27"/>
      <c r="F28" s="27"/>
      <c r="G28" s="24">
        <f>+SUMIFS('Thanh toán'!I$3:I$71,'Thanh toán'!B$3:B$71,'Công nợ '!B28)</f>
        <v>9109780</v>
      </c>
    </row>
    <row r="29" spans="2:7" ht="15.75">
      <c r="B29" s="43">
        <v>9</v>
      </c>
      <c r="C29" s="19" t="s">
        <v>175</v>
      </c>
      <c r="D29" s="27"/>
      <c r="E29" s="27"/>
      <c r="F29" s="27"/>
      <c r="G29" s="24">
        <f>+SUMIFS('Thanh toán'!I$3:I$71,'Thanh toán'!B$3:B$71,'Công nợ '!B29)</f>
        <v>2905897</v>
      </c>
    </row>
    <row r="30" spans="2:7" ht="15.75">
      <c r="B30" s="43">
        <v>10</v>
      </c>
      <c r="C30" s="19" t="s">
        <v>175</v>
      </c>
      <c r="D30" s="27"/>
      <c r="E30" s="27"/>
      <c r="F30" s="27"/>
      <c r="G30" s="24">
        <f>+SUMIFS('Thanh toán'!I$3:I$71,'Thanh toán'!B$3:B$71,'Công nợ '!B30)</f>
        <v>9730406</v>
      </c>
    </row>
    <row r="31" spans="2:7" ht="15.75">
      <c r="B31" s="43">
        <v>11</v>
      </c>
      <c r="C31" s="19" t="s">
        <v>175</v>
      </c>
      <c r="D31" s="27"/>
      <c r="E31" s="27"/>
      <c r="F31" s="27"/>
      <c r="G31" s="24">
        <f>+SUMIFS('Thanh toán'!I$3:I$71,'Thanh toán'!B$3:B$71,'Công nợ '!B31)</f>
        <v>5104391</v>
      </c>
    </row>
    <row r="32" spans="2:7" ht="15.75">
      <c r="B32" s="43">
        <v>12</v>
      </c>
      <c r="C32" s="19" t="s">
        <v>175</v>
      </c>
      <c r="D32" s="22"/>
      <c r="E32" s="22"/>
      <c r="F32" s="23"/>
      <c r="G32" s="24">
        <f>+SUMIFS('Thanh toán'!I$3:I$71,'Thanh toán'!B$3:B$71,'Công nợ '!B32)</f>
        <v>4474548</v>
      </c>
    </row>
    <row r="33" spans="2:7" ht="15.75">
      <c r="B33" s="12" t="s">
        <v>21</v>
      </c>
      <c r="C33" s="13"/>
      <c r="D33" s="28"/>
      <c r="E33" s="15"/>
      <c r="F33" s="17"/>
      <c r="G33" s="29">
        <f>SUM(G21:G32)</f>
        <v>74612665</v>
      </c>
    </row>
    <row r="34" spans="2:7" ht="15.75">
      <c r="B34" s="30" t="s">
        <v>22</v>
      </c>
      <c r="C34" s="31"/>
      <c r="D34" s="31"/>
      <c r="E34" s="31"/>
      <c r="F34" s="32"/>
      <c r="G34" s="33">
        <f>+D3+D17-G33-F17</f>
        <v>1865717</v>
      </c>
    </row>
  </sheetData>
  <mergeCells count="5">
    <mergeCell ref="B1:G1"/>
    <mergeCell ref="B17:C17"/>
    <mergeCell ref="B20:C20"/>
    <mergeCell ref="B33:C33"/>
    <mergeCell ref="B34:F34"/>
  </mergeCells>
  <conditionalFormatting sqref="B3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C361-FA7C-4DF9-BB13-3FAFCFED9C36}">
  <dimension ref="A1:P73"/>
  <sheetViews>
    <sheetView tabSelected="1" workbookViewId="0">
      <selection activeCell="L22" sqref="L22"/>
    </sheetView>
  </sheetViews>
  <sheetFormatPr defaultRowHeight="15"/>
  <cols>
    <col min="4" max="4" width="7.140625" customWidth="1"/>
    <col min="5" max="5" width="13" style="51" customWidth="1"/>
    <col min="6" max="10" width="13" customWidth="1"/>
    <col min="11" max="11" width="22.85546875" customWidth="1"/>
    <col min="12" max="13" width="13" customWidth="1"/>
    <col min="14" max="14" width="18.85546875" customWidth="1"/>
    <col min="15" max="15" width="14.42578125" customWidth="1"/>
  </cols>
  <sheetData>
    <row r="1" spans="1:16">
      <c r="A1" t="s">
        <v>322</v>
      </c>
    </row>
    <row r="2" spans="1:16">
      <c r="N2" s="66">
        <f>+SUBTOTAL(9,N4:N73)</f>
        <v>75297198</v>
      </c>
    </row>
    <row r="3" spans="1:16" ht="36" customHeight="1">
      <c r="A3" s="44" t="s">
        <v>320</v>
      </c>
      <c r="B3" s="44"/>
      <c r="C3" s="44" t="s">
        <v>176</v>
      </c>
      <c r="D3" s="44"/>
      <c r="E3" s="44" t="s">
        <v>177</v>
      </c>
      <c r="F3" s="45" t="s">
        <v>178</v>
      </c>
      <c r="G3" s="44" t="s">
        <v>179</v>
      </c>
      <c r="H3" s="44" t="s">
        <v>180</v>
      </c>
      <c r="I3" s="44" t="s">
        <v>181</v>
      </c>
      <c r="J3" s="44" t="s">
        <v>182</v>
      </c>
      <c r="K3" s="44" t="s">
        <v>183</v>
      </c>
      <c r="L3" s="44" t="s">
        <v>184</v>
      </c>
      <c r="M3" s="44" t="s">
        <v>185</v>
      </c>
      <c r="N3" s="44" t="s">
        <v>186</v>
      </c>
    </row>
    <row r="4" spans="1:16">
      <c r="A4" s="57" t="s">
        <v>250</v>
      </c>
      <c r="B4" s="57">
        <f>+A4*1</f>
        <v>6887</v>
      </c>
      <c r="C4" s="46" t="s">
        <v>187</v>
      </c>
      <c r="D4" s="46">
        <f>+MONTH(E4)</f>
        <v>1</v>
      </c>
      <c r="E4" s="48" t="s">
        <v>188</v>
      </c>
      <c r="F4" s="46" t="s">
        <v>37</v>
      </c>
      <c r="G4" s="46" t="s">
        <v>37</v>
      </c>
      <c r="H4" s="46" t="s">
        <v>189</v>
      </c>
      <c r="I4" s="47">
        <v>1032840</v>
      </c>
      <c r="J4" s="47">
        <v>0</v>
      </c>
      <c r="K4" s="47">
        <v>1032840</v>
      </c>
      <c r="L4" s="47" t="s">
        <v>190</v>
      </c>
      <c r="M4" s="47">
        <v>103284</v>
      </c>
      <c r="N4" s="47">
        <v>1136124</v>
      </c>
      <c r="O4">
        <f>+VLOOKUP(B4,'Thanh toán'!K$3:L$71,2,0)</f>
        <v>1136124</v>
      </c>
      <c r="P4" s="58">
        <f>+O4-N4</f>
        <v>0</v>
      </c>
    </row>
    <row r="5" spans="1:16">
      <c r="A5" s="57" t="s">
        <v>251</v>
      </c>
      <c r="B5" s="57">
        <f t="shared" ref="B5:B68" si="0">+A5*1</f>
        <v>7687</v>
      </c>
      <c r="C5" s="46" t="s">
        <v>187</v>
      </c>
      <c r="D5" s="46">
        <f t="shared" ref="D5:D68" si="1">+MONTH(E5)</f>
        <v>1</v>
      </c>
      <c r="E5" s="48" t="s">
        <v>191</v>
      </c>
      <c r="F5" s="46" t="s">
        <v>37</v>
      </c>
      <c r="G5" s="46" t="s">
        <v>37</v>
      </c>
      <c r="H5" s="46" t="s">
        <v>189</v>
      </c>
      <c r="I5" s="47">
        <v>816956</v>
      </c>
      <c r="J5" s="47">
        <v>0</v>
      </c>
      <c r="K5" s="47">
        <v>816956</v>
      </c>
      <c r="L5" s="47" t="s">
        <v>190</v>
      </c>
      <c r="M5" s="47">
        <v>81696</v>
      </c>
      <c r="N5" s="47">
        <v>898652</v>
      </c>
      <c r="O5">
        <f>+VLOOKUP(B5,'Thanh toán'!K$3:L$71,2,0)</f>
        <v>898652</v>
      </c>
      <c r="P5" s="58">
        <f t="shared" ref="P5:P68" si="2">+O5-N5</f>
        <v>0</v>
      </c>
    </row>
    <row r="6" spans="1:16">
      <c r="A6" s="57" t="s">
        <v>252</v>
      </c>
      <c r="B6" s="57">
        <f t="shared" si="0"/>
        <v>9296</v>
      </c>
      <c r="C6" s="46" t="s">
        <v>187</v>
      </c>
      <c r="D6" s="46">
        <f t="shared" si="1"/>
        <v>1</v>
      </c>
      <c r="E6" s="48" t="s">
        <v>192</v>
      </c>
      <c r="F6" s="46" t="s">
        <v>37</v>
      </c>
      <c r="G6" s="46" t="s">
        <v>37</v>
      </c>
      <c r="H6" s="46" t="s">
        <v>189</v>
      </c>
      <c r="I6" s="47">
        <v>1221194</v>
      </c>
      <c r="J6" s="47">
        <v>0</v>
      </c>
      <c r="K6" s="47">
        <v>1221194</v>
      </c>
      <c r="L6" s="47" t="s">
        <v>190</v>
      </c>
      <c r="M6" s="47">
        <v>122119</v>
      </c>
      <c r="N6" s="47">
        <v>1343313</v>
      </c>
      <c r="O6">
        <f>+VLOOKUP(B6,'Thanh toán'!K$3:L$71,2,0)</f>
        <v>1343313</v>
      </c>
      <c r="P6" s="58">
        <f t="shared" si="2"/>
        <v>0</v>
      </c>
    </row>
    <row r="7" spans="1:16">
      <c r="A7" s="57" t="s">
        <v>253</v>
      </c>
      <c r="B7" s="57">
        <f t="shared" si="0"/>
        <v>12819</v>
      </c>
      <c r="C7" s="46" t="s">
        <v>187</v>
      </c>
      <c r="D7" s="46">
        <f t="shared" si="1"/>
        <v>2</v>
      </c>
      <c r="E7" s="48" t="s">
        <v>193</v>
      </c>
      <c r="F7" s="46" t="s">
        <v>37</v>
      </c>
      <c r="G7" s="46" t="s">
        <v>37</v>
      </c>
      <c r="H7" s="46" t="s">
        <v>189</v>
      </c>
      <c r="I7" s="47">
        <v>436490</v>
      </c>
      <c r="J7" s="47">
        <v>0</v>
      </c>
      <c r="K7" s="47">
        <v>436490</v>
      </c>
      <c r="L7" s="47" t="s">
        <v>194</v>
      </c>
      <c r="M7" s="47">
        <v>34919</v>
      </c>
      <c r="N7" s="47">
        <v>471409</v>
      </c>
      <c r="O7">
        <f>+VLOOKUP(B7,'Thanh toán'!K$3:L$71,2,0)</f>
        <v>471409</v>
      </c>
      <c r="P7" s="58">
        <f t="shared" si="2"/>
        <v>0</v>
      </c>
    </row>
    <row r="8" spans="1:16">
      <c r="A8" s="57" t="s">
        <v>254</v>
      </c>
      <c r="B8" s="57">
        <f t="shared" si="0"/>
        <v>12833</v>
      </c>
      <c r="C8" s="46" t="s">
        <v>187</v>
      </c>
      <c r="D8" s="46">
        <f t="shared" si="1"/>
        <v>2</v>
      </c>
      <c r="E8" s="48" t="s">
        <v>193</v>
      </c>
      <c r="F8" s="46" t="s">
        <v>37</v>
      </c>
      <c r="G8" s="46" t="s">
        <v>37</v>
      </c>
      <c r="H8" s="46" t="s">
        <v>189</v>
      </c>
      <c r="I8" s="47">
        <v>758019</v>
      </c>
      <c r="J8" s="47">
        <v>0</v>
      </c>
      <c r="K8" s="47">
        <v>758019</v>
      </c>
      <c r="L8" s="47" t="s">
        <v>194</v>
      </c>
      <c r="M8" s="47">
        <v>60642</v>
      </c>
      <c r="N8" s="47">
        <v>818661</v>
      </c>
      <c r="O8">
        <f>+VLOOKUP(B8,'Thanh toán'!K$3:L$71,2,0)</f>
        <v>818661</v>
      </c>
      <c r="P8" s="58">
        <f t="shared" si="2"/>
        <v>0</v>
      </c>
    </row>
    <row r="9" spans="1:16">
      <c r="A9" s="57" t="s">
        <v>255</v>
      </c>
      <c r="B9" s="57">
        <f t="shared" si="0"/>
        <v>13243</v>
      </c>
      <c r="C9" s="46" t="s">
        <v>187</v>
      </c>
      <c r="D9" s="46">
        <f t="shared" si="1"/>
        <v>2</v>
      </c>
      <c r="E9" s="48" t="s">
        <v>195</v>
      </c>
      <c r="F9" s="46" t="s">
        <v>37</v>
      </c>
      <c r="G9" s="46" t="s">
        <v>37</v>
      </c>
      <c r="H9" s="46" t="s">
        <v>189</v>
      </c>
      <c r="I9" s="47">
        <v>765386</v>
      </c>
      <c r="J9" s="47">
        <v>0</v>
      </c>
      <c r="K9" s="47">
        <v>765386</v>
      </c>
      <c r="L9" s="47" t="s">
        <v>194</v>
      </c>
      <c r="M9" s="47">
        <v>61231</v>
      </c>
      <c r="N9" s="47">
        <v>826617</v>
      </c>
      <c r="O9">
        <f>+VLOOKUP(B9,'Thanh toán'!K$3:L$71,2,0)</f>
        <v>826617</v>
      </c>
      <c r="P9" s="58">
        <f t="shared" si="2"/>
        <v>0</v>
      </c>
    </row>
    <row r="10" spans="1:16">
      <c r="A10" s="57" t="s">
        <v>256</v>
      </c>
      <c r="B10" s="57">
        <f t="shared" si="0"/>
        <v>14251</v>
      </c>
      <c r="C10" s="46" t="s">
        <v>187</v>
      </c>
      <c r="D10" s="46">
        <f t="shared" si="1"/>
        <v>2</v>
      </c>
      <c r="E10" s="48" t="s">
        <v>196</v>
      </c>
      <c r="F10" s="46" t="s">
        <v>37</v>
      </c>
      <c r="G10" s="46" t="s">
        <v>37</v>
      </c>
      <c r="H10" s="46" t="s">
        <v>189</v>
      </c>
      <c r="I10" s="47">
        <v>537054</v>
      </c>
      <c r="J10" s="47">
        <v>0</v>
      </c>
      <c r="K10" s="47">
        <v>537054</v>
      </c>
      <c r="L10" s="47" t="s">
        <v>194</v>
      </c>
      <c r="M10" s="47">
        <v>42964</v>
      </c>
      <c r="N10" s="47">
        <v>580018</v>
      </c>
      <c r="O10">
        <f>+VLOOKUP(B10,'Thanh toán'!K$3:L$71,2,0)</f>
        <v>580018</v>
      </c>
      <c r="P10" s="58">
        <f t="shared" si="2"/>
        <v>0</v>
      </c>
    </row>
    <row r="11" spans="1:16">
      <c r="A11" s="57" t="s">
        <v>257</v>
      </c>
      <c r="B11" s="57">
        <f t="shared" si="0"/>
        <v>14333</v>
      </c>
      <c r="C11" s="46" t="s">
        <v>187</v>
      </c>
      <c r="D11" s="46">
        <f t="shared" si="1"/>
        <v>2</v>
      </c>
      <c r="E11" s="48" t="s">
        <v>197</v>
      </c>
      <c r="F11" s="46" t="s">
        <v>37</v>
      </c>
      <c r="G11" s="46" t="s">
        <v>37</v>
      </c>
      <c r="H11" s="46" t="s">
        <v>189</v>
      </c>
      <c r="I11" s="47">
        <v>516420</v>
      </c>
      <c r="J11" s="47">
        <v>0</v>
      </c>
      <c r="K11" s="47">
        <v>516420</v>
      </c>
      <c r="L11" s="47" t="s">
        <v>194</v>
      </c>
      <c r="M11" s="47">
        <v>41314</v>
      </c>
      <c r="N11" s="47">
        <v>557734</v>
      </c>
      <c r="O11">
        <f>+VLOOKUP(B11,'Thanh toán'!K$3:L$71,2,0)</f>
        <v>557734</v>
      </c>
      <c r="P11" s="58">
        <f t="shared" si="2"/>
        <v>0</v>
      </c>
    </row>
    <row r="12" spans="1:16">
      <c r="A12" s="57" t="s">
        <v>258</v>
      </c>
      <c r="B12" s="57">
        <f t="shared" si="0"/>
        <v>248</v>
      </c>
      <c r="C12" s="46" t="s">
        <v>198</v>
      </c>
      <c r="D12" s="46">
        <f t="shared" si="1"/>
        <v>3</v>
      </c>
      <c r="E12" s="48" t="s">
        <v>199</v>
      </c>
      <c r="F12" s="49" t="s">
        <v>37</v>
      </c>
      <c r="G12" s="46" t="s">
        <v>200</v>
      </c>
      <c r="H12" s="46" t="s">
        <v>189</v>
      </c>
      <c r="I12" s="47">
        <v>920314</v>
      </c>
      <c r="J12" s="47">
        <v>0</v>
      </c>
      <c r="K12" s="47">
        <v>920314</v>
      </c>
      <c r="L12" s="50"/>
      <c r="M12" s="47">
        <v>73625</v>
      </c>
      <c r="N12" s="47">
        <v>993939</v>
      </c>
      <c r="O12">
        <f>+VLOOKUP(B12,'Thanh toán'!K$3:L$71,2,0)</f>
        <v>993939</v>
      </c>
      <c r="P12" s="58">
        <f t="shared" si="2"/>
        <v>0</v>
      </c>
    </row>
    <row r="13" spans="1:16">
      <c r="A13" s="57" t="s">
        <v>259</v>
      </c>
      <c r="B13" s="57">
        <f t="shared" si="0"/>
        <v>660</v>
      </c>
      <c r="C13" s="46" t="s">
        <v>198</v>
      </c>
      <c r="D13" s="46">
        <f t="shared" si="1"/>
        <v>3</v>
      </c>
      <c r="E13" s="48" t="s">
        <v>201</v>
      </c>
      <c r="F13" s="49" t="s">
        <v>37</v>
      </c>
      <c r="G13" s="46" t="s">
        <v>200</v>
      </c>
      <c r="H13" s="46" t="s">
        <v>189</v>
      </c>
      <c r="I13" s="47">
        <v>866853</v>
      </c>
      <c r="J13" s="47">
        <v>0</v>
      </c>
      <c r="K13" s="47">
        <v>866853</v>
      </c>
      <c r="L13" s="50"/>
      <c r="M13" s="47">
        <v>69348</v>
      </c>
      <c r="N13" s="47">
        <v>936201</v>
      </c>
      <c r="O13">
        <f>+VLOOKUP(B13,'Thanh toán'!K$3:L$71,2,0)</f>
        <v>936201</v>
      </c>
      <c r="P13" s="58">
        <f t="shared" si="2"/>
        <v>0</v>
      </c>
    </row>
    <row r="14" spans="1:16">
      <c r="A14" s="57" t="s">
        <v>260</v>
      </c>
      <c r="B14" s="57">
        <f t="shared" si="0"/>
        <v>662</v>
      </c>
      <c r="C14" s="46" t="s">
        <v>198</v>
      </c>
      <c r="D14" s="46">
        <f t="shared" si="1"/>
        <v>3</v>
      </c>
      <c r="E14" s="48" t="s">
        <v>201</v>
      </c>
      <c r="F14" s="49" t="s">
        <v>37</v>
      </c>
      <c r="G14" s="46" t="s">
        <v>200</v>
      </c>
      <c r="H14" s="46" t="s">
        <v>189</v>
      </c>
      <c r="I14" s="47">
        <v>535422</v>
      </c>
      <c r="J14" s="47">
        <v>0</v>
      </c>
      <c r="K14" s="47">
        <v>535422</v>
      </c>
      <c r="L14" s="50"/>
      <c r="M14" s="47">
        <v>42834</v>
      </c>
      <c r="N14" s="47">
        <v>578256</v>
      </c>
      <c r="O14">
        <f>+VLOOKUP(B14,'Thanh toán'!K$3:L$71,2,0)</f>
        <v>578256</v>
      </c>
      <c r="P14" s="58">
        <f t="shared" si="2"/>
        <v>0</v>
      </c>
    </row>
    <row r="15" spans="1:16">
      <c r="A15" s="57" t="s">
        <v>261</v>
      </c>
      <c r="B15" s="57">
        <f t="shared" si="0"/>
        <v>3251</v>
      </c>
      <c r="C15" s="46" t="s">
        <v>198</v>
      </c>
      <c r="D15" s="46">
        <f t="shared" si="1"/>
        <v>3</v>
      </c>
      <c r="E15" s="48" t="s">
        <v>202</v>
      </c>
      <c r="F15" s="49" t="s">
        <v>37</v>
      </c>
      <c r="G15" s="46" t="s">
        <v>200</v>
      </c>
      <c r="H15" s="46" t="s">
        <v>189</v>
      </c>
      <c r="I15" s="47">
        <v>713166</v>
      </c>
      <c r="J15" s="47">
        <v>0</v>
      </c>
      <c r="K15" s="47">
        <v>713166</v>
      </c>
      <c r="L15" s="50"/>
      <c r="M15" s="47">
        <v>57053</v>
      </c>
      <c r="N15" s="47">
        <v>770219</v>
      </c>
      <c r="O15">
        <f>+VLOOKUP(B15,'Thanh toán'!K$3:L$71,2,0)</f>
        <v>770219</v>
      </c>
      <c r="P15" s="58">
        <f t="shared" si="2"/>
        <v>0</v>
      </c>
    </row>
    <row r="16" spans="1:16">
      <c r="A16" s="57" t="s">
        <v>262</v>
      </c>
      <c r="B16" s="57">
        <f t="shared" si="0"/>
        <v>4119</v>
      </c>
      <c r="C16" s="46" t="s">
        <v>198</v>
      </c>
      <c r="D16" s="46">
        <f t="shared" si="1"/>
        <v>3</v>
      </c>
      <c r="E16" s="48" t="s">
        <v>203</v>
      </c>
      <c r="F16" s="49" t="s">
        <v>37</v>
      </c>
      <c r="G16" s="46" t="s">
        <v>200</v>
      </c>
      <c r="H16" s="46" t="s">
        <v>189</v>
      </c>
      <c r="I16" s="47">
        <v>883046</v>
      </c>
      <c r="J16" s="47">
        <v>0</v>
      </c>
      <c r="K16" s="47">
        <v>883046</v>
      </c>
      <c r="L16" s="50"/>
      <c r="M16" s="47">
        <v>70644</v>
      </c>
      <c r="N16" s="47">
        <v>953690</v>
      </c>
      <c r="O16">
        <f>+VLOOKUP(B16,'Thanh toán'!K$3:L$71,2,0)</f>
        <v>803690</v>
      </c>
      <c r="P16" s="58">
        <f t="shared" si="2"/>
        <v>-150000</v>
      </c>
    </row>
    <row r="17" spans="1:16">
      <c r="A17" s="57" t="s">
        <v>263</v>
      </c>
      <c r="B17" s="57">
        <f t="shared" si="0"/>
        <v>5283</v>
      </c>
      <c r="C17" s="46" t="s">
        <v>198</v>
      </c>
      <c r="D17" s="46">
        <f t="shared" si="1"/>
        <v>4</v>
      </c>
      <c r="E17" s="48" t="s">
        <v>204</v>
      </c>
      <c r="F17" s="49" t="s">
        <v>37</v>
      </c>
      <c r="G17" s="46" t="s">
        <v>200</v>
      </c>
      <c r="H17" s="46" t="s">
        <v>189</v>
      </c>
      <c r="I17" s="47">
        <v>427015</v>
      </c>
      <c r="J17" s="47">
        <v>0</v>
      </c>
      <c r="K17" s="47">
        <v>427015</v>
      </c>
      <c r="L17" s="50"/>
      <c r="M17" s="47">
        <v>34161</v>
      </c>
      <c r="N17" s="47">
        <v>461176</v>
      </c>
      <c r="O17">
        <f>+VLOOKUP(B17,'Thanh toán'!K$3:L$71,2,0)</f>
        <v>461176</v>
      </c>
      <c r="P17" s="58">
        <f t="shared" si="2"/>
        <v>0</v>
      </c>
    </row>
    <row r="18" spans="1:16">
      <c r="A18" s="57" t="s">
        <v>264</v>
      </c>
      <c r="B18" s="57">
        <f t="shared" si="0"/>
        <v>5374</v>
      </c>
      <c r="C18" s="46" t="s">
        <v>198</v>
      </c>
      <c r="D18" s="46">
        <f t="shared" si="1"/>
        <v>4</v>
      </c>
      <c r="E18" s="48" t="s">
        <v>204</v>
      </c>
      <c r="F18" s="49" t="s">
        <v>37</v>
      </c>
      <c r="G18" s="46" t="s">
        <v>200</v>
      </c>
      <c r="H18" s="46" t="s">
        <v>189</v>
      </c>
      <c r="I18" s="47">
        <v>816286</v>
      </c>
      <c r="J18" s="47">
        <v>0</v>
      </c>
      <c r="K18" s="47">
        <v>816286</v>
      </c>
      <c r="L18" s="50"/>
      <c r="M18" s="47">
        <v>65303</v>
      </c>
      <c r="N18" s="47">
        <v>881589</v>
      </c>
      <c r="O18">
        <f>+VLOOKUP(B18,'Thanh toán'!K$3:L$71,2,0)</f>
        <v>881589</v>
      </c>
      <c r="P18" s="58">
        <f t="shared" si="2"/>
        <v>0</v>
      </c>
    </row>
    <row r="19" spans="1:16">
      <c r="A19" s="57" t="s">
        <v>265</v>
      </c>
      <c r="B19" s="57">
        <f t="shared" si="0"/>
        <v>6713</v>
      </c>
      <c r="C19" s="46" t="s">
        <v>198</v>
      </c>
      <c r="D19" s="46">
        <f t="shared" si="1"/>
        <v>4</v>
      </c>
      <c r="E19" s="48" t="s">
        <v>205</v>
      </c>
      <c r="F19" s="49" t="s">
        <v>37</v>
      </c>
      <c r="G19" s="46" t="s">
        <v>200</v>
      </c>
      <c r="H19" s="46" t="s">
        <v>189</v>
      </c>
      <c r="I19" s="47">
        <v>618009</v>
      </c>
      <c r="J19" s="47">
        <v>0</v>
      </c>
      <c r="K19" s="47">
        <v>618009</v>
      </c>
      <c r="L19" s="50"/>
      <c r="M19" s="47">
        <v>49441</v>
      </c>
      <c r="N19" s="47">
        <v>667450</v>
      </c>
      <c r="O19">
        <f>+VLOOKUP(B19,'Thanh toán'!K$3:L$71,2,0)</f>
        <v>667450</v>
      </c>
      <c r="P19" s="58">
        <f t="shared" si="2"/>
        <v>0</v>
      </c>
    </row>
    <row r="20" spans="1:16">
      <c r="A20" s="57" t="s">
        <v>266</v>
      </c>
      <c r="B20" s="57">
        <f t="shared" si="0"/>
        <v>6731</v>
      </c>
      <c r="C20" s="46" t="s">
        <v>198</v>
      </c>
      <c r="D20" s="46">
        <f t="shared" si="1"/>
        <v>4</v>
      </c>
      <c r="E20" s="48" t="s">
        <v>205</v>
      </c>
      <c r="F20" s="49" t="s">
        <v>37</v>
      </c>
      <c r="G20" s="46" t="s">
        <v>200</v>
      </c>
      <c r="H20" s="46" t="s">
        <v>189</v>
      </c>
      <c r="I20" s="47">
        <v>411441</v>
      </c>
      <c r="J20" s="47">
        <v>0</v>
      </c>
      <c r="K20" s="47">
        <v>411441</v>
      </c>
      <c r="L20" s="50"/>
      <c r="M20" s="47">
        <v>32915</v>
      </c>
      <c r="N20" s="47">
        <v>444356</v>
      </c>
      <c r="O20">
        <f>+VLOOKUP(B20,'Thanh toán'!K$3:L$71,2,0)</f>
        <v>444356</v>
      </c>
      <c r="P20" s="58">
        <f t="shared" si="2"/>
        <v>0</v>
      </c>
    </row>
    <row r="21" spans="1:16">
      <c r="A21" s="57" t="s">
        <v>267</v>
      </c>
      <c r="B21" s="57">
        <f t="shared" si="0"/>
        <v>8138</v>
      </c>
      <c r="C21" s="46" t="s">
        <v>198</v>
      </c>
      <c r="D21" s="46">
        <f t="shared" si="1"/>
        <v>4</v>
      </c>
      <c r="E21" s="48" t="s">
        <v>206</v>
      </c>
      <c r="F21" s="49" t="s">
        <v>37</v>
      </c>
      <c r="G21" s="46" t="s">
        <v>200</v>
      </c>
      <c r="H21" s="46" t="s">
        <v>189</v>
      </c>
      <c r="I21" s="47">
        <v>1566440</v>
      </c>
      <c r="J21" s="47">
        <v>0</v>
      </c>
      <c r="K21" s="47">
        <v>1566440</v>
      </c>
      <c r="L21" s="50"/>
      <c r="M21" s="47">
        <v>125315</v>
      </c>
      <c r="N21" s="47">
        <v>1691755</v>
      </c>
      <c r="O21">
        <f>+VLOOKUP(B21,'Thanh toán'!K$3:L$71,2,0)</f>
        <v>1691755</v>
      </c>
      <c r="P21" s="58">
        <f t="shared" si="2"/>
        <v>0</v>
      </c>
    </row>
    <row r="22" spans="1:16">
      <c r="A22" s="57" t="s">
        <v>268</v>
      </c>
      <c r="B22" s="57">
        <f t="shared" si="0"/>
        <v>9498</v>
      </c>
      <c r="C22" s="46" t="s">
        <v>198</v>
      </c>
      <c r="D22" s="46">
        <f t="shared" si="1"/>
        <v>4</v>
      </c>
      <c r="E22" s="48" t="s">
        <v>207</v>
      </c>
      <c r="F22" s="49" t="s">
        <v>37</v>
      </c>
      <c r="G22" s="46" t="s">
        <v>200</v>
      </c>
      <c r="H22" s="46" t="s">
        <v>189</v>
      </c>
      <c r="I22" s="47">
        <v>734064</v>
      </c>
      <c r="J22" s="47">
        <v>0</v>
      </c>
      <c r="K22" s="47">
        <v>734064</v>
      </c>
      <c r="L22" s="50"/>
      <c r="M22" s="47">
        <v>58725</v>
      </c>
      <c r="N22" s="47">
        <v>792789</v>
      </c>
      <c r="O22">
        <f>+VLOOKUP(B22,'Thanh toán'!K$3:L$71,2,0)</f>
        <v>792789</v>
      </c>
      <c r="P22" s="58">
        <f t="shared" si="2"/>
        <v>0</v>
      </c>
    </row>
    <row r="23" spans="1:16">
      <c r="A23" s="57" t="s">
        <v>269</v>
      </c>
      <c r="B23" s="57">
        <f t="shared" si="0"/>
        <v>10977</v>
      </c>
      <c r="C23" s="46" t="s">
        <v>198</v>
      </c>
      <c r="D23" s="46">
        <f t="shared" si="1"/>
        <v>5</v>
      </c>
      <c r="E23" s="48" t="s">
        <v>208</v>
      </c>
      <c r="F23" s="49" t="s">
        <v>37</v>
      </c>
      <c r="G23" s="46" t="s">
        <v>200</v>
      </c>
      <c r="H23" s="46" t="s">
        <v>189</v>
      </c>
      <c r="I23" s="47">
        <v>981213</v>
      </c>
      <c r="J23" s="47">
        <v>0</v>
      </c>
      <c r="K23" s="47">
        <v>981213</v>
      </c>
      <c r="L23" s="50"/>
      <c r="M23" s="47">
        <v>78497</v>
      </c>
      <c r="N23" s="47">
        <v>1059710</v>
      </c>
      <c r="O23">
        <f>+VLOOKUP(B23,'Thanh toán'!K$3:L$71,2,0)</f>
        <v>1059710</v>
      </c>
      <c r="P23" s="58">
        <f t="shared" si="2"/>
        <v>0</v>
      </c>
    </row>
    <row r="24" spans="1:16">
      <c r="A24" s="57" t="s">
        <v>270</v>
      </c>
      <c r="B24" s="57">
        <f t="shared" si="0"/>
        <v>10981</v>
      </c>
      <c r="C24" s="46" t="s">
        <v>198</v>
      </c>
      <c r="D24" s="46">
        <f t="shared" si="1"/>
        <v>5</v>
      </c>
      <c r="E24" s="48" t="s">
        <v>208</v>
      </c>
      <c r="F24" s="49" t="s">
        <v>37</v>
      </c>
      <c r="G24" s="46" t="s">
        <v>200</v>
      </c>
      <c r="H24" s="46" t="s">
        <v>189</v>
      </c>
      <c r="I24" s="47">
        <v>1006356</v>
      </c>
      <c r="J24" s="47">
        <v>0</v>
      </c>
      <c r="K24" s="47">
        <v>1006356</v>
      </c>
      <c r="L24" s="50"/>
      <c r="M24" s="47">
        <v>80508</v>
      </c>
      <c r="N24" s="47">
        <v>1086864</v>
      </c>
      <c r="O24">
        <f>+VLOOKUP(B24,'Thanh toán'!K$3:L$71,2,0)</f>
        <v>1086864</v>
      </c>
      <c r="P24" s="58">
        <f t="shared" si="2"/>
        <v>0</v>
      </c>
    </row>
    <row r="25" spans="1:16">
      <c r="A25" s="57" t="s">
        <v>271</v>
      </c>
      <c r="B25" s="57">
        <f t="shared" si="0"/>
        <v>11474</v>
      </c>
      <c r="C25" s="46" t="s">
        <v>198</v>
      </c>
      <c r="D25" s="46">
        <f t="shared" si="1"/>
        <v>5</v>
      </c>
      <c r="E25" s="48" t="s">
        <v>209</v>
      </c>
      <c r="F25" s="49" t="s">
        <v>37</v>
      </c>
      <c r="G25" s="46" t="s">
        <v>200</v>
      </c>
      <c r="H25" s="46" t="s">
        <v>189</v>
      </c>
      <c r="I25" s="47">
        <v>728618</v>
      </c>
      <c r="J25" s="47">
        <v>0</v>
      </c>
      <c r="K25" s="47">
        <v>728618</v>
      </c>
      <c r="L25" s="50"/>
      <c r="M25" s="47">
        <v>58289</v>
      </c>
      <c r="N25" s="47">
        <v>786907</v>
      </c>
      <c r="O25">
        <f>+VLOOKUP(B25,'Thanh toán'!K$3:L$71,2,0)</f>
        <v>786907</v>
      </c>
      <c r="P25" s="58">
        <f t="shared" si="2"/>
        <v>0</v>
      </c>
    </row>
    <row r="26" spans="1:16">
      <c r="A26" s="57" t="s">
        <v>272</v>
      </c>
      <c r="B26" s="57">
        <f t="shared" si="0"/>
        <v>13470</v>
      </c>
      <c r="C26" s="46" t="s">
        <v>198</v>
      </c>
      <c r="D26" s="46">
        <f t="shared" si="1"/>
        <v>5</v>
      </c>
      <c r="E26" s="48" t="s">
        <v>210</v>
      </c>
      <c r="F26" s="49" t="s">
        <v>37</v>
      </c>
      <c r="G26" s="46" t="s">
        <v>200</v>
      </c>
      <c r="H26" s="46" t="s">
        <v>189</v>
      </c>
      <c r="I26" s="47">
        <v>1346397</v>
      </c>
      <c r="J26" s="47">
        <v>0</v>
      </c>
      <c r="K26" s="47">
        <v>1346397</v>
      </c>
      <c r="L26" s="50"/>
      <c r="M26" s="47">
        <v>107712</v>
      </c>
      <c r="N26" s="47">
        <v>1454109</v>
      </c>
      <c r="O26">
        <f>+VLOOKUP(B26,'Thanh toán'!K$3:L$71,2,0)</f>
        <v>1454109</v>
      </c>
      <c r="P26" s="58">
        <f t="shared" si="2"/>
        <v>0</v>
      </c>
    </row>
    <row r="27" spans="1:16">
      <c r="A27" s="57" t="s">
        <v>273</v>
      </c>
      <c r="B27" s="57">
        <f t="shared" si="0"/>
        <v>14673</v>
      </c>
      <c r="C27" s="46" t="s">
        <v>198</v>
      </c>
      <c r="D27" s="46">
        <f t="shared" si="1"/>
        <v>5</v>
      </c>
      <c r="E27" s="48" t="s">
        <v>211</v>
      </c>
      <c r="F27" s="49" t="s">
        <v>37</v>
      </c>
      <c r="G27" s="46" t="s">
        <v>200</v>
      </c>
      <c r="H27" s="46" t="s">
        <v>189</v>
      </c>
      <c r="I27" s="47">
        <v>1522316</v>
      </c>
      <c r="J27" s="47">
        <v>0</v>
      </c>
      <c r="K27" s="47">
        <v>1522316</v>
      </c>
      <c r="L27" s="50"/>
      <c r="M27" s="47">
        <v>121785</v>
      </c>
      <c r="N27" s="47">
        <v>1644101</v>
      </c>
      <c r="O27">
        <f>+VLOOKUP(B27,'Thanh toán'!K$3:L$71,2,0)</f>
        <v>1644101</v>
      </c>
      <c r="P27" s="58">
        <f t="shared" si="2"/>
        <v>0</v>
      </c>
    </row>
    <row r="28" spans="1:16">
      <c r="A28" s="57" t="s">
        <v>274</v>
      </c>
      <c r="B28" s="57">
        <f t="shared" si="0"/>
        <v>14733</v>
      </c>
      <c r="C28" s="46" t="s">
        <v>198</v>
      </c>
      <c r="D28" s="46">
        <f t="shared" si="1"/>
        <v>5</v>
      </c>
      <c r="E28" s="48" t="s">
        <v>212</v>
      </c>
      <c r="F28" s="49" t="s">
        <v>37</v>
      </c>
      <c r="G28" s="46" t="s">
        <v>200</v>
      </c>
      <c r="H28" s="46" t="s">
        <v>189</v>
      </c>
      <c r="I28" s="47">
        <v>790998</v>
      </c>
      <c r="J28" s="47">
        <v>0</v>
      </c>
      <c r="K28" s="47">
        <v>790998</v>
      </c>
      <c r="L28" s="50"/>
      <c r="M28" s="47">
        <v>63280</v>
      </c>
      <c r="N28" s="47">
        <v>854278</v>
      </c>
      <c r="O28">
        <f>+VLOOKUP(B28,'Thanh toán'!K$3:L$71,2,0)</f>
        <v>854278</v>
      </c>
      <c r="P28" s="58">
        <f t="shared" si="2"/>
        <v>0</v>
      </c>
    </row>
    <row r="29" spans="1:16">
      <c r="A29" s="57" t="s">
        <v>275</v>
      </c>
      <c r="B29" s="57">
        <f t="shared" si="0"/>
        <v>14766</v>
      </c>
      <c r="C29" s="46" t="s">
        <v>198</v>
      </c>
      <c r="D29" s="46">
        <f t="shared" si="1"/>
        <v>5</v>
      </c>
      <c r="E29" s="48" t="s">
        <v>212</v>
      </c>
      <c r="F29" s="49" t="s">
        <v>37</v>
      </c>
      <c r="G29" s="46" t="s">
        <v>200</v>
      </c>
      <c r="H29" s="46" t="s">
        <v>189</v>
      </c>
      <c r="I29" s="47">
        <v>1977794</v>
      </c>
      <c r="J29" s="47">
        <v>0</v>
      </c>
      <c r="K29" s="47">
        <v>1977794</v>
      </c>
      <c r="L29" s="50"/>
      <c r="M29" s="47">
        <v>158224</v>
      </c>
      <c r="N29" s="47">
        <v>2136018</v>
      </c>
      <c r="O29">
        <f>+VLOOKUP(B29,'Thanh toán'!K$3:L$71,2,0)</f>
        <v>2136018</v>
      </c>
      <c r="P29" s="58">
        <f t="shared" si="2"/>
        <v>0</v>
      </c>
    </row>
    <row r="30" spans="1:16">
      <c r="A30" s="57" t="s">
        <v>276</v>
      </c>
      <c r="B30" s="57">
        <f t="shared" si="0"/>
        <v>15138</v>
      </c>
      <c r="C30" s="46" t="s">
        <v>198</v>
      </c>
      <c r="D30" s="46">
        <f t="shared" si="1"/>
        <v>5</v>
      </c>
      <c r="E30" s="48" t="s">
        <v>213</v>
      </c>
      <c r="F30" s="49" t="s">
        <v>37</v>
      </c>
      <c r="G30" s="46" t="s">
        <v>200</v>
      </c>
      <c r="H30" s="46" t="s">
        <v>189</v>
      </c>
      <c r="I30" s="47">
        <v>766714</v>
      </c>
      <c r="J30" s="47">
        <v>53670</v>
      </c>
      <c r="K30" s="47">
        <v>713044</v>
      </c>
      <c r="L30" s="50"/>
      <c r="M30" s="47">
        <v>57044</v>
      </c>
      <c r="N30" s="47">
        <v>770088</v>
      </c>
      <c r="O30">
        <f>+VLOOKUP(B30,'Thanh toán'!K$3:L$71,2,0)</f>
        <v>770088</v>
      </c>
      <c r="P30" s="58">
        <f t="shared" si="2"/>
        <v>0</v>
      </c>
    </row>
    <row r="31" spans="1:16">
      <c r="A31" s="57" t="s">
        <v>277</v>
      </c>
      <c r="B31" s="57">
        <f t="shared" si="0"/>
        <v>17595</v>
      </c>
      <c r="C31" s="46" t="s">
        <v>198</v>
      </c>
      <c r="D31" s="46">
        <f t="shared" si="1"/>
        <v>6</v>
      </c>
      <c r="E31" s="48" t="s">
        <v>214</v>
      </c>
      <c r="F31" s="49" t="s">
        <v>37</v>
      </c>
      <c r="G31" s="46" t="s">
        <v>200</v>
      </c>
      <c r="H31" s="46" t="s">
        <v>189</v>
      </c>
      <c r="I31" s="47">
        <v>1690000</v>
      </c>
      <c r="J31" s="47">
        <v>118300</v>
      </c>
      <c r="K31" s="47">
        <v>1571700</v>
      </c>
      <c r="L31" s="50"/>
      <c r="M31" s="47">
        <v>125736</v>
      </c>
      <c r="N31" s="47">
        <v>1697436</v>
      </c>
      <c r="O31">
        <f>+VLOOKUP(B31,'Thanh toán'!K$3:L$71,2,0)</f>
        <v>1697436</v>
      </c>
      <c r="P31" s="58">
        <f t="shared" si="2"/>
        <v>0</v>
      </c>
    </row>
    <row r="32" spans="1:16">
      <c r="A32" s="57" t="s">
        <v>278</v>
      </c>
      <c r="B32" s="57">
        <f t="shared" si="0"/>
        <v>17652</v>
      </c>
      <c r="C32" s="46" t="s">
        <v>198</v>
      </c>
      <c r="D32" s="46">
        <f t="shared" si="1"/>
        <v>6</v>
      </c>
      <c r="E32" s="48" t="s">
        <v>214</v>
      </c>
      <c r="F32" s="49" t="s">
        <v>37</v>
      </c>
      <c r="G32" s="46" t="s">
        <v>200</v>
      </c>
      <c r="H32" s="46" t="s">
        <v>189</v>
      </c>
      <c r="I32" s="47">
        <v>2153176</v>
      </c>
      <c r="J32" s="47">
        <v>150723</v>
      </c>
      <c r="K32" s="47">
        <v>2002453</v>
      </c>
      <c r="L32" s="50"/>
      <c r="M32" s="47">
        <v>160196</v>
      </c>
      <c r="N32" s="47">
        <v>2162649</v>
      </c>
      <c r="O32">
        <f>+VLOOKUP(B32,'Thanh toán'!K$3:L$71,2,0)</f>
        <v>2162649</v>
      </c>
      <c r="P32" s="58">
        <f t="shared" si="2"/>
        <v>0</v>
      </c>
    </row>
    <row r="33" spans="1:16">
      <c r="A33" s="57" t="s">
        <v>279</v>
      </c>
      <c r="B33" s="57">
        <f t="shared" si="0"/>
        <v>18326</v>
      </c>
      <c r="C33" s="46" t="s">
        <v>198</v>
      </c>
      <c r="D33" s="46">
        <f t="shared" si="1"/>
        <v>6</v>
      </c>
      <c r="E33" s="48" t="s">
        <v>215</v>
      </c>
      <c r="F33" s="49" t="s">
        <v>37</v>
      </c>
      <c r="G33" s="46" t="s">
        <v>200</v>
      </c>
      <c r="H33" s="46" t="s">
        <v>189</v>
      </c>
      <c r="I33" s="47">
        <v>1670996</v>
      </c>
      <c r="J33" s="47">
        <v>116969</v>
      </c>
      <c r="K33" s="47">
        <v>1554027</v>
      </c>
      <c r="L33" s="50"/>
      <c r="M33" s="47">
        <v>124322</v>
      </c>
      <c r="N33" s="47">
        <v>1678349</v>
      </c>
      <c r="O33">
        <f>+VLOOKUP(B33,'Thanh toán'!K$3:L$71,2,0)</f>
        <v>1678349</v>
      </c>
      <c r="P33" s="58">
        <f t="shared" si="2"/>
        <v>0</v>
      </c>
    </row>
    <row r="34" spans="1:16">
      <c r="A34" s="57" t="s">
        <v>280</v>
      </c>
      <c r="B34" s="57">
        <f t="shared" si="0"/>
        <v>20392</v>
      </c>
      <c r="C34" s="46" t="s">
        <v>198</v>
      </c>
      <c r="D34" s="46">
        <f t="shared" si="1"/>
        <v>6</v>
      </c>
      <c r="E34" s="48" t="s">
        <v>216</v>
      </c>
      <c r="F34" s="49" t="s">
        <v>37</v>
      </c>
      <c r="G34" s="46" t="s">
        <v>200</v>
      </c>
      <c r="H34" s="46" t="s">
        <v>189</v>
      </c>
      <c r="I34" s="47">
        <v>2030000</v>
      </c>
      <c r="J34" s="47">
        <v>142101</v>
      </c>
      <c r="K34" s="47">
        <v>1887899</v>
      </c>
      <c r="L34" s="50"/>
      <c r="M34" s="47">
        <v>151032</v>
      </c>
      <c r="N34" s="47">
        <v>2038931</v>
      </c>
      <c r="O34">
        <f>+VLOOKUP(B34,'Thanh toán'!K$3:L$71,2,0)</f>
        <v>2038931</v>
      </c>
      <c r="P34" s="58">
        <f t="shared" si="2"/>
        <v>0</v>
      </c>
    </row>
    <row r="35" spans="1:16">
      <c r="A35" s="57" t="s">
        <v>281</v>
      </c>
      <c r="B35" s="57">
        <f t="shared" si="0"/>
        <v>20403</v>
      </c>
      <c r="C35" s="46" t="s">
        <v>198</v>
      </c>
      <c r="D35" s="46">
        <f t="shared" si="1"/>
        <v>6</v>
      </c>
      <c r="E35" s="48" t="s">
        <v>216</v>
      </c>
      <c r="F35" s="49" t="s">
        <v>37</v>
      </c>
      <c r="G35" s="46" t="s">
        <v>200</v>
      </c>
      <c r="H35" s="46" t="s">
        <v>189</v>
      </c>
      <c r="I35" s="47">
        <v>1203352</v>
      </c>
      <c r="J35" s="47">
        <v>84234</v>
      </c>
      <c r="K35" s="47">
        <v>1119118</v>
      </c>
      <c r="L35" s="50"/>
      <c r="M35" s="47">
        <v>89529</v>
      </c>
      <c r="N35" s="47">
        <v>1208647</v>
      </c>
      <c r="O35">
        <f>+VLOOKUP(B35,'Thanh toán'!K$3:L$71,2,0)</f>
        <v>1208647</v>
      </c>
      <c r="P35" s="58">
        <f t="shared" si="2"/>
        <v>0</v>
      </c>
    </row>
    <row r="36" spans="1:16">
      <c r="A36" s="57" t="s">
        <v>282</v>
      </c>
      <c r="B36" s="57">
        <f t="shared" si="0"/>
        <v>21724</v>
      </c>
      <c r="C36" s="46" t="s">
        <v>198</v>
      </c>
      <c r="D36" s="46">
        <f t="shared" si="1"/>
        <v>6</v>
      </c>
      <c r="E36" s="48" t="s">
        <v>217</v>
      </c>
      <c r="F36" s="49" t="s">
        <v>37</v>
      </c>
      <c r="G36" s="46" t="s">
        <v>200</v>
      </c>
      <c r="H36" s="46" t="s">
        <v>189</v>
      </c>
      <c r="I36" s="47">
        <v>968598</v>
      </c>
      <c r="J36" s="47">
        <v>67801</v>
      </c>
      <c r="K36" s="47">
        <v>900797</v>
      </c>
      <c r="L36" s="50"/>
      <c r="M36" s="47">
        <v>72064</v>
      </c>
      <c r="N36" s="47">
        <v>972861</v>
      </c>
      <c r="O36">
        <f>+VLOOKUP(B36,'Thanh toán'!K$3:L$71,2,0)</f>
        <v>972861</v>
      </c>
      <c r="P36" s="58">
        <f t="shared" si="2"/>
        <v>0</v>
      </c>
    </row>
    <row r="37" spans="1:16">
      <c r="A37" s="57" t="s">
        <v>283</v>
      </c>
      <c r="B37" s="57">
        <f t="shared" si="0"/>
        <v>21904</v>
      </c>
      <c r="C37" s="46" t="s">
        <v>198</v>
      </c>
      <c r="D37" s="46">
        <f t="shared" si="1"/>
        <v>7</v>
      </c>
      <c r="E37" s="48" t="s">
        <v>218</v>
      </c>
      <c r="F37" s="49" t="s">
        <v>37</v>
      </c>
      <c r="G37" s="46" t="s">
        <v>200</v>
      </c>
      <c r="H37" s="46" t="s">
        <v>189</v>
      </c>
      <c r="I37" s="47">
        <v>1202558</v>
      </c>
      <c r="J37" s="47">
        <v>84178</v>
      </c>
      <c r="K37" s="47">
        <v>1118380</v>
      </c>
      <c r="L37" s="50"/>
      <c r="M37" s="47">
        <v>89470</v>
      </c>
      <c r="N37" s="47">
        <v>1207850</v>
      </c>
      <c r="O37">
        <f>+VLOOKUP(B37,'Thanh toán'!K$3:L$71,2,0)</f>
        <v>1207850</v>
      </c>
      <c r="P37" s="58">
        <f t="shared" si="2"/>
        <v>0</v>
      </c>
    </row>
    <row r="38" spans="1:16">
      <c r="A38" s="57" t="s">
        <v>284</v>
      </c>
      <c r="B38" s="57">
        <f t="shared" si="0"/>
        <v>23313</v>
      </c>
      <c r="C38" s="46" t="s">
        <v>198</v>
      </c>
      <c r="D38" s="46">
        <f t="shared" si="1"/>
        <v>7</v>
      </c>
      <c r="E38" s="48" t="s">
        <v>219</v>
      </c>
      <c r="F38" s="49" t="s">
        <v>37</v>
      </c>
      <c r="G38" s="46" t="s">
        <v>220</v>
      </c>
      <c r="H38" s="46" t="s">
        <v>189</v>
      </c>
      <c r="I38" s="47">
        <v>1178417</v>
      </c>
      <c r="J38" s="47">
        <v>82490</v>
      </c>
      <c r="K38" s="47">
        <v>1095927</v>
      </c>
      <c r="L38" s="50"/>
      <c r="M38" s="47">
        <v>87674</v>
      </c>
      <c r="N38" s="47">
        <v>1183601</v>
      </c>
      <c r="O38">
        <f>+VLOOKUP(B38,'Thanh toán'!K$3:L$71,2,0)</f>
        <v>1183601</v>
      </c>
      <c r="P38" s="58">
        <f t="shared" si="2"/>
        <v>0</v>
      </c>
    </row>
    <row r="39" spans="1:16">
      <c r="A39" s="57" t="s">
        <v>285</v>
      </c>
      <c r="B39" s="57">
        <f t="shared" si="0"/>
        <v>24247</v>
      </c>
      <c r="C39" s="46" t="s">
        <v>198</v>
      </c>
      <c r="D39" s="46">
        <f t="shared" si="1"/>
        <v>7</v>
      </c>
      <c r="E39" s="48" t="s">
        <v>221</v>
      </c>
      <c r="F39" s="49" t="s">
        <v>37</v>
      </c>
      <c r="G39" s="46" t="s">
        <v>220</v>
      </c>
      <c r="H39" s="46" t="s">
        <v>189</v>
      </c>
      <c r="I39" s="47">
        <v>936633</v>
      </c>
      <c r="J39" s="47">
        <v>65565</v>
      </c>
      <c r="K39" s="47">
        <v>871068</v>
      </c>
      <c r="L39" s="50"/>
      <c r="M39" s="47">
        <v>69685</v>
      </c>
      <c r="N39" s="47">
        <v>940753</v>
      </c>
      <c r="O39">
        <f>+VLOOKUP(B39,'Thanh toán'!K$3:L$71,2,0)</f>
        <v>940753</v>
      </c>
      <c r="P39" s="58">
        <f t="shared" si="2"/>
        <v>0</v>
      </c>
    </row>
    <row r="40" spans="1:16">
      <c r="A40" s="57" t="s">
        <v>286</v>
      </c>
      <c r="B40" s="57">
        <f t="shared" si="0"/>
        <v>24367</v>
      </c>
      <c r="C40" s="46" t="s">
        <v>198</v>
      </c>
      <c r="D40" s="46">
        <f t="shared" si="1"/>
        <v>7</v>
      </c>
      <c r="E40" s="48" t="s">
        <v>222</v>
      </c>
      <c r="F40" s="49" t="s">
        <v>37</v>
      </c>
      <c r="G40" s="46" t="s">
        <v>220</v>
      </c>
      <c r="H40" s="46" t="s">
        <v>189</v>
      </c>
      <c r="I40" s="47">
        <v>939758</v>
      </c>
      <c r="J40" s="47">
        <v>65784</v>
      </c>
      <c r="K40" s="47">
        <v>873974</v>
      </c>
      <c r="L40" s="50"/>
      <c r="M40" s="47">
        <v>69918</v>
      </c>
      <c r="N40" s="47">
        <v>943892</v>
      </c>
      <c r="O40">
        <f>+VLOOKUP(B40,'Thanh toán'!K$3:L$71,2,0)</f>
        <v>943892</v>
      </c>
      <c r="P40" s="58">
        <f t="shared" si="2"/>
        <v>0</v>
      </c>
    </row>
    <row r="41" spans="1:16">
      <c r="A41" s="57" t="s">
        <v>287</v>
      </c>
      <c r="B41" s="57">
        <f t="shared" si="0"/>
        <v>25942</v>
      </c>
      <c r="C41" s="46" t="s">
        <v>198</v>
      </c>
      <c r="D41" s="46">
        <f t="shared" si="1"/>
        <v>7</v>
      </c>
      <c r="E41" s="48" t="s">
        <v>223</v>
      </c>
      <c r="F41" s="49" t="s">
        <v>37</v>
      </c>
      <c r="G41" s="46" t="s">
        <v>220</v>
      </c>
      <c r="H41" s="46" t="s">
        <v>189</v>
      </c>
      <c r="I41" s="47">
        <v>995229</v>
      </c>
      <c r="J41" s="47">
        <v>69665</v>
      </c>
      <c r="K41" s="47">
        <v>925564</v>
      </c>
      <c r="L41" s="50"/>
      <c r="M41" s="47">
        <v>74045</v>
      </c>
      <c r="N41" s="47">
        <v>999609</v>
      </c>
      <c r="O41">
        <f>+VLOOKUP(B41,'Thanh toán'!K$3:L$71,2,0)</f>
        <v>999609</v>
      </c>
      <c r="P41" s="58">
        <f t="shared" si="2"/>
        <v>0</v>
      </c>
    </row>
    <row r="42" spans="1:16">
      <c r="A42" s="57" t="s">
        <v>288</v>
      </c>
      <c r="B42" s="57">
        <f t="shared" si="0"/>
        <v>26122</v>
      </c>
      <c r="C42" s="46" t="s">
        <v>198</v>
      </c>
      <c r="D42" s="46">
        <f t="shared" si="1"/>
        <v>7</v>
      </c>
      <c r="E42" s="48" t="s">
        <v>224</v>
      </c>
      <c r="F42" s="49" t="s">
        <v>37</v>
      </c>
      <c r="G42" s="46" t="s">
        <v>220</v>
      </c>
      <c r="H42" s="46" t="s">
        <v>189</v>
      </c>
      <c r="I42" s="47">
        <v>1469391</v>
      </c>
      <c r="J42" s="47">
        <v>102856</v>
      </c>
      <c r="K42" s="47">
        <v>1366535</v>
      </c>
      <c r="L42" s="50"/>
      <c r="M42" s="47">
        <v>109323</v>
      </c>
      <c r="N42" s="47">
        <v>1475858</v>
      </c>
      <c r="O42">
        <f>+VLOOKUP(B42,'Thanh toán'!K$3:L$71,2,0)</f>
        <v>1475858</v>
      </c>
      <c r="P42" s="58">
        <f t="shared" si="2"/>
        <v>0</v>
      </c>
    </row>
    <row r="43" spans="1:16">
      <c r="A43" s="57" t="s">
        <v>289</v>
      </c>
      <c r="B43" s="57">
        <f t="shared" si="0"/>
        <v>29261</v>
      </c>
      <c r="C43" s="46" t="s">
        <v>198</v>
      </c>
      <c r="D43" s="46">
        <f t="shared" si="1"/>
        <v>8</v>
      </c>
      <c r="E43" s="48" t="s">
        <v>225</v>
      </c>
      <c r="F43" s="49" t="s">
        <v>37</v>
      </c>
      <c r="G43" s="46" t="s">
        <v>220</v>
      </c>
      <c r="H43" s="46" t="s">
        <v>189</v>
      </c>
      <c r="I43" s="47">
        <v>497375</v>
      </c>
      <c r="J43" s="47">
        <v>34816</v>
      </c>
      <c r="K43" s="47">
        <v>462559</v>
      </c>
      <c r="L43" s="50"/>
      <c r="M43" s="47">
        <v>37005</v>
      </c>
      <c r="N43" s="47">
        <v>499564</v>
      </c>
      <c r="O43">
        <f>+VLOOKUP(B43,'Thanh toán'!K$3:L$71,2,0)</f>
        <v>499564</v>
      </c>
      <c r="P43" s="58">
        <f t="shared" si="2"/>
        <v>0</v>
      </c>
    </row>
    <row r="44" spans="1:16">
      <c r="A44" s="57" t="s">
        <v>290</v>
      </c>
      <c r="B44" s="57">
        <f t="shared" si="0"/>
        <v>29270</v>
      </c>
      <c r="C44" s="46" t="s">
        <v>198</v>
      </c>
      <c r="D44" s="46">
        <f t="shared" si="1"/>
        <v>8</v>
      </c>
      <c r="E44" s="48" t="s">
        <v>225</v>
      </c>
      <c r="F44" s="49" t="s">
        <v>37</v>
      </c>
      <c r="G44" s="46" t="s">
        <v>220</v>
      </c>
      <c r="H44" s="46" t="s">
        <v>189</v>
      </c>
      <c r="I44" s="47">
        <v>1479435</v>
      </c>
      <c r="J44" s="47">
        <v>103561</v>
      </c>
      <c r="K44" s="47">
        <v>1375874</v>
      </c>
      <c r="L44" s="50"/>
      <c r="M44" s="47">
        <v>110070</v>
      </c>
      <c r="N44" s="47">
        <v>1485944</v>
      </c>
      <c r="O44">
        <f>+VLOOKUP(B44,'Thanh toán'!K$3:L$71,2,0)</f>
        <v>1485944</v>
      </c>
      <c r="P44" s="58">
        <f t="shared" si="2"/>
        <v>0</v>
      </c>
    </row>
    <row r="45" spans="1:16">
      <c r="A45" s="57" t="s">
        <v>291</v>
      </c>
      <c r="B45" s="57">
        <f t="shared" si="0"/>
        <v>29686</v>
      </c>
      <c r="C45" s="46" t="s">
        <v>198</v>
      </c>
      <c r="D45" s="46">
        <f t="shared" si="1"/>
        <v>8</v>
      </c>
      <c r="E45" s="48" t="s">
        <v>226</v>
      </c>
      <c r="F45" s="49" t="s">
        <v>37</v>
      </c>
      <c r="G45" s="46" t="s">
        <v>220</v>
      </c>
      <c r="H45" s="46" t="s">
        <v>189</v>
      </c>
      <c r="I45" s="47">
        <v>1125635</v>
      </c>
      <c r="J45" s="47">
        <v>78794</v>
      </c>
      <c r="K45" s="47">
        <v>1046841</v>
      </c>
      <c r="L45" s="50"/>
      <c r="M45" s="47">
        <v>83747</v>
      </c>
      <c r="N45" s="47">
        <v>1130588</v>
      </c>
      <c r="O45">
        <f>+VLOOKUP(B45,'Thanh toán'!K$3:L$71,2,0)</f>
        <v>1130588</v>
      </c>
      <c r="P45" s="58">
        <f t="shared" si="2"/>
        <v>0</v>
      </c>
    </row>
    <row r="46" spans="1:16">
      <c r="A46" s="57" t="s">
        <v>292</v>
      </c>
      <c r="B46" s="57">
        <f t="shared" si="0"/>
        <v>31523</v>
      </c>
      <c r="C46" s="46" t="s">
        <v>198</v>
      </c>
      <c r="D46" s="46">
        <f t="shared" si="1"/>
        <v>8</v>
      </c>
      <c r="E46" s="48" t="s">
        <v>227</v>
      </c>
      <c r="F46" s="49" t="s">
        <v>37</v>
      </c>
      <c r="G46" s="46" t="s">
        <v>220</v>
      </c>
      <c r="H46" s="46" t="s">
        <v>189</v>
      </c>
      <c r="I46" s="47">
        <v>1027051</v>
      </c>
      <c r="J46" s="47">
        <v>71894</v>
      </c>
      <c r="K46" s="47">
        <v>955157</v>
      </c>
      <c r="L46" s="50"/>
      <c r="M46" s="47">
        <v>76413</v>
      </c>
      <c r="N46" s="47">
        <v>1031570</v>
      </c>
      <c r="O46">
        <f>+VLOOKUP(B46,'Thanh toán'!K$3:L$71,2,0)</f>
        <v>1031570</v>
      </c>
      <c r="P46" s="58">
        <f t="shared" si="2"/>
        <v>0</v>
      </c>
    </row>
    <row r="47" spans="1:16">
      <c r="A47" s="57" t="s">
        <v>293</v>
      </c>
      <c r="B47" s="57">
        <f t="shared" si="0"/>
        <v>31707</v>
      </c>
      <c r="C47" s="46" t="s">
        <v>198</v>
      </c>
      <c r="D47" s="46">
        <f t="shared" si="1"/>
        <v>8</v>
      </c>
      <c r="E47" s="48" t="s">
        <v>228</v>
      </c>
      <c r="F47" s="49" t="s">
        <v>37</v>
      </c>
      <c r="G47" s="46" t="s">
        <v>220</v>
      </c>
      <c r="H47" s="46" t="s">
        <v>189</v>
      </c>
      <c r="I47" s="47">
        <v>1369474</v>
      </c>
      <c r="J47" s="47">
        <v>95863</v>
      </c>
      <c r="K47" s="47">
        <v>1273611</v>
      </c>
      <c r="L47" s="50"/>
      <c r="M47" s="47">
        <v>101889</v>
      </c>
      <c r="N47" s="47">
        <v>1375500</v>
      </c>
      <c r="O47">
        <f>+VLOOKUP(B47,'Thanh toán'!K$3:L$71,2,0)</f>
        <v>1375500</v>
      </c>
      <c r="P47" s="58">
        <f t="shared" si="2"/>
        <v>0</v>
      </c>
    </row>
    <row r="48" spans="1:16">
      <c r="A48" s="57" t="s">
        <v>294</v>
      </c>
      <c r="B48" s="57">
        <f t="shared" si="0"/>
        <v>31713</v>
      </c>
      <c r="C48" s="46" t="s">
        <v>198</v>
      </c>
      <c r="D48" s="46">
        <f t="shared" si="1"/>
        <v>8</v>
      </c>
      <c r="E48" s="48" t="s">
        <v>228</v>
      </c>
      <c r="F48" s="49" t="s">
        <v>37</v>
      </c>
      <c r="G48" s="46" t="s">
        <v>220</v>
      </c>
      <c r="H48" s="46" t="s">
        <v>189</v>
      </c>
      <c r="I48" s="47">
        <v>843285</v>
      </c>
      <c r="J48" s="47">
        <v>59031</v>
      </c>
      <c r="K48" s="47">
        <v>784254</v>
      </c>
      <c r="L48" s="50"/>
      <c r="M48" s="47">
        <v>62740</v>
      </c>
      <c r="N48" s="47">
        <v>846994</v>
      </c>
      <c r="O48">
        <f>+VLOOKUP(B48,'Thanh toán'!K$3:L$71,2,0)</f>
        <v>846994</v>
      </c>
      <c r="P48" s="58">
        <f t="shared" si="2"/>
        <v>0</v>
      </c>
    </row>
    <row r="49" spans="1:16">
      <c r="A49" s="57" t="s">
        <v>295</v>
      </c>
      <c r="B49" s="57">
        <f t="shared" si="0"/>
        <v>34155</v>
      </c>
      <c r="C49" s="46" t="s">
        <v>198</v>
      </c>
      <c r="D49" s="46">
        <f t="shared" si="1"/>
        <v>8</v>
      </c>
      <c r="E49" s="48" t="s">
        <v>229</v>
      </c>
      <c r="F49" s="49" t="s">
        <v>37</v>
      </c>
      <c r="G49" s="46" t="s">
        <v>220</v>
      </c>
      <c r="H49" s="46" t="s">
        <v>189</v>
      </c>
      <c r="I49" s="47">
        <v>839053</v>
      </c>
      <c r="J49" s="47">
        <v>58734</v>
      </c>
      <c r="K49" s="47">
        <v>780319</v>
      </c>
      <c r="L49" s="50"/>
      <c r="M49" s="47">
        <v>62426</v>
      </c>
      <c r="N49" s="47">
        <v>842745</v>
      </c>
      <c r="O49">
        <f>+VLOOKUP(B49,'Thanh toán'!K$3:L$71,2,0)</f>
        <v>842745</v>
      </c>
      <c r="P49" s="58">
        <f t="shared" si="2"/>
        <v>0</v>
      </c>
    </row>
    <row r="50" spans="1:16">
      <c r="A50" s="57" t="s">
        <v>296</v>
      </c>
      <c r="B50" s="57">
        <f t="shared" si="0"/>
        <v>35012</v>
      </c>
      <c r="C50" s="46" t="s">
        <v>198</v>
      </c>
      <c r="D50" s="46">
        <f t="shared" si="1"/>
        <v>8</v>
      </c>
      <c r="E50" s="48" t="s">
        <v>230</v>
      </c>
      <c r="F50" s="49" t="s">
        <v>37</v>
      </c>
      <c r="G50" s="46" t="s">
        <v>220</v>
      </c>
      <c r="H50" s="46" t="s">
        <v>189</v>
      </c>
      <c r="I50" s="47">
        <v>1086581</v>
      </c>
      <c r="J50" s="47">
        <v>76061</v>
      </c>
      <c r="K50" s="47">
        <v>1010520</v>
      </c>
      <c r="L50" s="50"/>
      <c r="M50" s="47">
        <v>80842</v>
      </c>
      <c r="N50" s="47">
        <v>1091362</v>
      </c>
      <c r="O50">
        <f>+VLOOKUP(B50,'Thanh toán'!K$3:L$71,2,0)</f>
        <v>1091362</v>
      </c>
      <c r="P50" s="58">
        <f t="shared" si="2"/>
        <v>0</v>
      </c>
    </row>
    <row r="51" spans="1:16">
      <c r="A51" s="57" t="s">
        <v>297</v>
      </c>
      <c r="B51" s="57">
        <f t="shared" si="0"/>
        <v>36273</v>
      </c>
      <c r="C51" s="46" t="s">
        <v>198</v>
      </c>
      <c r="D51" s="46">
        <f t="shared" si="1"/>
        <v>8</v>
      </c>
      <c r="E51" s="48" t="s">
        <v>231</v>
      </c>
      <c r="F51" s="49" t="s">
        <v>37</v>
      </c>
      <c r="G51" s="46" t="s">
        <v>220</v>
      </c>
      <c r="H51" s="46" t="s">
        <v>189</v>
      </c>
      <c r="I51" s="47">
        <v>801984</v>
      </c>
      <c r="J51" s="47">
        <v>56139</v>
      </c>
      <c r="K51" s="47">
        <v>745845</v>
      </c>
      <c r="L51" s="50"/>
      <c r="M51" s="47">
        <v>59668</v>
      </c>
      <c r="N51" s="47">
        <v>805513</v>
      </c>
      <c r="O51">
        <f>+VLOOKUP(B51,'Thanh toán'!K$3:L$71,2,0)</f>
        <v>805513</v>
      </c>
      <c r="P51" s="58">
        <f t="shared" si="2"/>
        <v>0</v>
      </c>
    </row>
    <row r="52" spans="1:16">
      <c r="A52" s="57" t="s">
        <v>298</v>
      </c>
      <c r="B52" s="57">
        <f t="shared" si="0"/>
        <v>37379</v>
      </c>
      <c r="C52" s="46" t="s">
        <v>198</v>
      </c>
      <c r="D52" s="46">
        <f t="shared" si="1"/>
        <v>9</v>
      </c>
      <c r="E52" s="48" t="s">
        <v>232</v>
      </c>
      <c r="F52" s="49" t="s">
        <v>37</v>
      </c>
      <c r="G52" s="46" t="s">
        <v>220</v>
      </c>
      <c r="H52" s="46" t="s">
        <v>189</v>
      </c>
      <c r="I52" s="47">
        <v>989732</v>
      </c>
      <c r="J52" s="47">
        <v>69280</v>
      </c>
      <c r="K52" s="47">
        <v>920452</v>
      </c>
      <c r="L52" s="50"/>
      <c r="M52" s="47">
        <v>73636</v>
      </c>
      <c r="N52" s="47">
        <v>994088</v>
      </c>
      <c r="O52">
        <f>+VLOOKUP(B52,'Thanh toán'!K$3:L$71,2,0)</f>
        <v>994088</v>
      </c>
      <c r="P52" s="58">
        <f t="shared" si="2"/>
        <v>0</v>
      </c>
    </row>
    <row r="53" spans="1:16">
      <c r="A53" s="57" t="s">
        <v>299</v>
      </c>
      <c r="B53" s="57">
        <f t="shared" si="0"/>
        <v>38432</v>
      </c>
      <c r="C53" s="46" t="s">
        <v>198</v>
      </c>
      <c r="D53" s="46">
        <f t="shared" si="1"/>
        <v>9</v>
      </c>
      <c r="E53" s="48" t="s">
        <v>233</v>
      </c>
      <c r="F53" s="49" t="s">
        <v>37</v>
      </c>
      <c r="G53" s="46" t="s">
        <v>220</v>
      </c>
      <c r="H53" s="46" t="s">
        <v>189</v>
      </c>
      <c r="I53" s="47">
        <v>928342</v>
      </c>
      <c r="J53" s="47">
        <v>64984</v>
      </c>
      <c r="K53" s="47">
        <v>863358</v>
      </c>
      <c r="L53" s="50"/>
      <c r="M53" s="47">
        <v>69069</v>
      </c>
      <c r="N53" s="47">
        <v>932427</v>
      </c>
      <c r="O53">
        <f>+VLOOKUP(B53,'Thanh toán'!K$3:L$71,2,0)</f>
        <v>932427</v>
      </c>
      <c r="P53" s="58">
        <f t="shared" si="2"/>
        <v>0</v>
      </c>
    </row>
    <row r="54" spans="1:16">
      <c r="A54" s="57" t="s">
        <v>300</v>
      </c>
      <c r="B54" s="57">
        <f t="shared" si="0"/>
        <v>42299</v>
      </c>
      <c r="C54" s="46" t="s">
        <v>198</v>
      </c>
      <c r="D54" s="46">
        <f t="shared" si="1"/>
        <v>9</v>
      </c>
      <c r="E54" s="48" t="s">
        <v>234</v>
      </c>
      <c r="F54" s="49" t="s">
        <v>37</v>
      </c>
      <c r="G54" s="46" t="s">
        <v>220</v>
      </c>
      <c r="H54" s="46" t="s">
        <v>189</v>
      </c>
      <c r="I54" s="47">
        <v>803664</v>
      </c>
      <c r="J54" s="47">
        <v>56256</v>
      </c>
      <c r="K54" s="47">
        <v>747408</v>
      </c>
      <c r="L54" s="50"/>
      <c r="M54" s="47">
        <v>59793</v>
      </c>
      <c r="N54" s="47">
        <v>807201</v>
      </c>
      <c r="O54">
        <f>+VLOOKUP(B54,'Thanh toán'!K$3:L$71,2,0)</f>
        <v>807201</v>
      </c>
      <c r="P54" s="58">
        <f t="shared" si="2"/>
        <v>0</v>
      </c>
    </row>
    <row r="55" spans="1:16">
      <c r="A55" s="57" t="s">
        <v>301</v>
      </c>
      <c r="B55" s="57">
        <f t="shared" si="0"/>
        <v>42465</v>
      </c>
      <c r="C55" s="46" t="s">
        <v>198</v>
      </c>
      <c r="D55" s="46">
        <f t="shared" si="1"/>
        <v>9</v>
      </c>
      <c r="E55" s="48" t="s">
        <v>235</v>
      </c>
      <c r="F55" s="49" t="s">
        <v>37</v>
      </c>
      <c r="G55" s="46" t="s">
        <v>220</v>
      </c>
      <c r="H55" s="46" t="s">
        <v>189</v>
      </c>
      <c r="I55" s="47">
        <v>1161161</v>
      </c>
      <c r="J55" s="47">
        <v>81282</v>
      </c>
      <c r="K55" s="47">
        <v>1079879</v>
      </c>
      <c r="L55" s="50"/>
      <c r="M55" s="47">
        <v>86390</v>
      </c>
      <c r="N55" s="47">
        <v>1166269</v>
      </c>
      <c r="O55">
        <f>+VLOOKUP(B55,'Thanh toán'!K$3:L$71,2,0)</f>
        <v>1166269</v>
      </c>
      <c r="P55" s="58">
        <f t="shared" si="2"/>
        <v>0</v>
      </c>
    </row>
    <row r="56" spans="1:16">
      <c r="A56" s="57" t="s">
        <v>302</v>
      </c>
      <c r="B56" s="57">
        <f t="shared" si="0"/>
        <v>45656</v>
      </c>
      <c r="C56" s="46" t="s">
        <v>198</v>
      </c>
      <c r="D56" s="46">
        <f t="shared" si="1"/>
        <v>10</v>
      </c>
      <c r="E56" s="48" t="s">
        <v>236</v>
      </c>
      <c r="F56" s="49" t="s">
        <v>37</v>
      </c>
      <c r="G56" s="46" t="s">
        <v>220</v>
      </c>
      <c r="H56" s="46" t="s">
        <v>189</v>
      </c>
      <c r="I56" s="47">
        <v>1056925</v>
      </c>
      <c r="J56" s="47">
        <v>73984</v>
      </c>
      <c r="K56" s="47">
        <v>982941</v>
      </c>
      <c r="L56" s="50"/>
      <c r="M56" s="47">
        <v>78635</v>
      </c>
      <c r="N56" s="47">
        <v>1061576</v>
      </c>
      <c r="O56">
        <f>+VLOOKUP(B56,'Thanh toán'!K$3:L$71,2,0)</f>
        <v>1061576</v>
      </c>
      <c r="P56" s="58">
        <f t="shared" si="2"/>
        <v>0</v>
      </c>
    </row>
    <row r="57" spans="1:16">
      <c r="A57" s="57" t="s">
        <v>303</v>
      </c>
      <c r="B57" s="57">
        <f t="shared" si="0"/>
        <v>45699</v>
      </c>
      <c r="C57" s="46" t="s">
        <v>198</v>
      </c>
      <c r="D57" s="46">
        <f t="shared" si="1"/>
        <v>10</v>
      </c>
      <c r="E57" s="48" t="s">
        <v>236</v>
      </c>
      <c r="F57" s="49" t="s">
        <v>37</v>
      </c>
      <c r="G57" s="46" t="s">
        <v>220</v>
      </c>
      <c r="H57" s="46" t="s">
        <v>189</v>
      </c>
      <c r="I57" s="47">
        <v>1961844</v>
      </c>
      <c r="J57" s="47">
        <v>137328</v>
      </c>
      <c r="K57" s="47">
        <v>1824516</v>
      </c>
      <c r="L57" s="50"/>
      <c r="M57" s="47">
        <v>145961</v>
      </c>
      <c r="N57" s="47">
        <v>1970477</v>
      </c>
      <c r="O57">
        <f>+VLOOKUP(B57,'Thanh toán'!K$3:L$71,2,0)</f>
        <v>1970477</v>
      </c>
      <c r="P57" s="58">
        <f t="shared" si="2"/>
        <v>0</v>
      </c>
    </row>
    <row r="58" spans="1:16">
      <c r="A58" s="57" t="s">
        <v>304</v>
      </c>
      <c r="B58" s="57">
        <f t="shared" si="0"/>
        <v>46587</v>
      </c>
      <c r="C58" s="46" t="s">
        <v>198</v>
      </c>
      <c r="D58" s="46">
        <f t="shared" si="1"/>
        <v>10</v>
      </c>
      <c r="E58" s="48" t="s">
        <v>237</v>
      </c>
      <c r="F58" s="49" t="s">
        <v>37</v>
      </c>
      <c r="G58" s="46" t="s">
        <v>220</v>
      </c>
      <c r="H58" s="46" t="s">
        <v>189</v>
      </c>
      <c r="I58" s="47">
        <v>642986</v>
      </c>
      <c r="J58" s="47">
        <v>45009</v>
      </c>
      <c r="K58" s="47">
        <v>597977</v>
      </c>
      <c r="L58" s="50"/>
      <c r="M58" s="47">
        <v>47838</v>
      </c>
      <c r="N58" s="47">
        <v>645815</v>
      </c>
      <c r="O58">
        <f>+VLOOKUP(B58,'Thanh toán'!K$3:L$71,2,0)</f>
        <v>645815</v>
      </c>
      <c r="P58" s="58">
        <f t="shared" si="2"/>
        <v>0</v>
      </c>
    </row>
    <row r="59" spans="1:16">
      <c r="A59" s="57" t="s">
        <v>305</v>
      </c>
      <c r="B59" s="57">
        <f t="shared" si="0"/>
        <v>47127</v>
      </c>
      <c r="C59" s="46" t="s">
        <v>198</v>
      </c>
      <c r="D59" s="46">
        <f t="shared" si="1"/>
        <v>10</v>
      </c>
      <c r="E59" s="48" t="s">
        <v>238</v>
      </c>
      <c r="F59" s="49" t="s">
        <v>37</v>
      </c>
      <c r="G59" s="46" t="s">
        <v>220</v>
      </c>
      <c r="H59" s="46" t="s">
        <v>189</v>
      </c>
      <c r="I59" s="47">
        <v>1119937</v>
      </c>
      <c r="J59" s="47">
        <v>78395</v>
      </c>
      <c r="K59" s="47">
        <v>1041542</v>
      </c>
      <c r="L59" s="50"/>
      <c r="M59" s="47">
        <v>83323</v>
      </c>
      <c r="N59" s="47">
        <v>1124865</v>
      </c>
      <c r="O59">
        <f>+VLOOKUP(B59,'Thanh toán'!K$3:L$71,2,0)</f>
        <v>1124865</v>
      </c>
      <c r="P59" s="58">
        <f t="shared" si="2"/>
        <v>0</v>
      </c>
    </row>
    <row r="60" spans="1:16">
      <c r="A60" s="57" t="s">
        <v>306</v>
      </c>
      <c r="B60" s="57">
        <f t="shared" si="0"/>
        <v>47128</v>
      </c>
      <c r="C60" s="46" t="s">
        <v>198</v>
      </c>
      <c r="D60" s="46">
        <f t="shared" si="1"/>
        <v>10</v>
      </c>
      <c r="E60" s="48" t="s">
        <v>238</v>
      </c>
      <c r="F60" s="49" t="s">
        <v>37</v>
      </c>
      <c r="G60" s="46" t="s">
        <v>220</v>
      </c>
      <c r="H60" s="46" t="s">
        <v>189</v>
      </c>
      <c r="I60" s="47">
        <v>900013</v>
      </c>
      <c r="J60" s="47">
        <v>63001</v>
      </c>
      <c r="K60" s="47">
        <v>837012</v>
      </c>
      <c r="L60" s="50"/>
      <c r="M60" s="47">
        <v>66961</v>
      </c>
      <c r="N60" s="47">
        <v>903973</v>
      </c>
      <c r="O60">
        <f>+VLOOKUP(B60,'Thanh toán'!K$3:L$71,2,0)</f>
        <v>903973</v>
      </c>
      <c r="P60" s="58">
        <f t="shared" si="2"/>
        <v>0</v>
      </c>
    </row>
    <row r="61" spans="1:16">
      <c r="A61" s="57" t="s">
        <v>307</v>
      </c>
      <c r="B61" s="57">
        <f t="shared" si="0"/>
        <v>48534</v>
      </c>
      <c r="C61" s="46" t="s">
        <v>198</v>
      </c>
      <c r="D61" s="46">
        <f t="shared" si="1"/>
        <v>10</v>
      </c>
      <c r="E61" s="48" t="s">
        <v>239</v>
      </c>
      <c r="F61" s="49" t="s">
        <v>37</v>
      </c>
      <c r="G61" s="46" t="s">
        <v>220</v>
      </c>
      <c r="H61" s="46" t="s">
        <v>189</v>
      </c>
      <c r="I61" s="47">
        <v>2010450</v>
      </c>
      <c r="J61" s="47">
        <v>140732</v>
      </c>
      <c r="K61" s="47">
        <v>1869718</v>
      </c>
      <c r="L61" s="50"/>
      <c r="M61" s="47">
        <v>149577</v>
      </c>
      <c r="N61" s="47">
        <v>2019295</v>
      </c>
      <c r="O61">
        <f>+VLOOKUP(B61,'Thanh toán'!K$3:L$71,2,0)</f>
        <v>2019295</v>
      </c>
      <c r="P61" s="58">
        <f t="shared" si="2"/>
        <v>0</v>
      </c>
    </row>
    <row r="62" spans="1:16">
      <c r="A62" s="57" t="s">
        <v>308</v>
      </c>
      <c r="B62" s="57">
        <f t="shared" si="0"/>
        <v>49461</v>
      </c>
      <c r="C62" s="46" t="s">
        <v>198</v>
      </c>
      <c r="D62" s="46">
        <f t="shared" si="1"/>
        <v>10</v>
      </c>
      <c r="E62" s="48" t="s">
        <v>240</v>
      </c>
      <c r="F62" s="49" t="s">
        <v>37</v>
      </c>
      <c r="G62" s="46" t="s">
        <v>220</v>
      </c>
      <c r="H62" s="46" t="s">
        <v>189</v>
      </c>
      <c r="I62" s="47">
        <v>1005890</v>
      </c>
      <c r="J62" s="47">
        <v>70411</v>
      </c>
      <c r="K62" s="47">
        <v>935479</v>
      </c>
      <c r="L62" s="50"/>
      <c r="M62" s="47">
        <v>74838</v>
      </c>
      <c r="N62" s="47">
        <v>1010317</v>
      </c>
      <c r="O62">
        <f>+VLOOKUP(B62,'Thanh toán'!K$3:L$71,2,0)</f>
        <v>1010317</v>
      </c>
      <c r="P62" s="58">
        <f t="shared" si="2"/>
        <v>0</v>
      </c>
    </row>
    <row r="63" spans="1:16">
      <c r="A63" s="57" t="s">
        <v>309</v>
      </c>
      <c r="B63" s="57">
        <f t="shared" si="0"/>
        <v>49612</v>
      </c>
      <c r="C63" s="46" t="s">
        <v>198</v>
      </c>
      <c r="D63" s="46">
        <f t="shared" si="1"/>
        <v>11</v>
      </c>
      <c r="E63" s="48" t="s">
        <v>241</v>
      </c>
      <c r="F63" s="49" t="s">
        <v>37</v>
      </c>
      <c r="G63" s="46" t="s">
        <v>220</v>
      </c>
      <c r="H63" s="46" t="s">
        <v>189</v>
      </c>
      <c r="I63" s="47">
        <v>536232</v>
      </c>
      <c r="J63" s="47">
        <v>37536</v>
      </c>
      <c r="K63" s="47">
        <v>498696</v>
      </c>
      <c r="L63" s="50"/>
      <c r="M63" s="47">
        <v>39896</v>
      </c>
      <c r="N63" s="47">
        <v>538592</v>
      </c>
      <c r="O63">
        <f>+VLOOKUP(B63,'Thanh toán'!K$3:L$71,2,0)</f>
        <v>538592</v>
      </c>
      <c r="P63" s="58">
        <f t="shared" si="2"/>
        <v>0</v>
      </c>
    </row>
    <row r="64" spans="1:16">
      <c r="A64" s="57" t="s">
        <v>310</v>
      </c>
      <c r="B64" s="57">
        <f t="shared" si="0"/>
        <v>49732</v>
      </c>
      <c r="C64" s="46" t="s">
        <v>198</v>
      </c>
      <c r="D64" s="46">
        <f t="shared" si="1"/>
        <v>11</v>
      </c>
      <c r="E64" s="48" t="s">
        <v>242</v>
      </c>
      <c r="F64" s="49" t="s">
        <v>37</v>
      </c>
      <c r="G64" s="46" t="s">
        <v>220</v>
      </c>
      <c r="H64" s="46" t="s">
        <v>189</v>
      </c>
      <c r="I64" s="47">
        <v>688977</v>
      </c>
      <c r="J64" s="47">
        <v>48228</v>
      </c>
      <c r="K64" s="47">
        <v>640749</v>
      </c>
      <c r="L64" s="50"/>
      <c r="M64" s="47">
        <v>51260</v>
      </c>
      <c r="N64" s="47">
        <v>692009</v>
      </c>
      <c r="O64">
        <f>+VLOOKUP(B64,'Thanh toán'!K$3:L$71,2,0)</f>
        <v>692009</v>
      </c>
      <c r="P64" s="58">
        <f t="shared" si="2"/>
        <v>0</v>
      </c>
    </row>
    <row r="65" spans="1:16">
      <c r="A65" s="57" t="s">
        <v>311</v>
      </c>
      <c r="B65" s="57">
        <f t="shared" si="0"/>
        <v>50823</v>
      </c>
      <c r="C65" s="46" t="s">
        <v>198</v>
      </c>
      <c r="D65" s="46">
        <f t="shared" si="1"/>
        <v>11</v>
      </c>
      <c r="E65" s="48" t="s">
        <v>243</v>
      </c>
      <c r="F65" s="49" t="s">
        <v>37</v>
      </c>
      <c r="G65" s="46" t="s">
        <v>220</v>
      </c>
      <c r="H65" s="46" t="s">
        <v>189</v>
      </c>
      <c r="I65" s="47">
        <v>2183522</v>
      </c>
      <c r="J65" s="47">
        <v>152848</v>
      </c>
      <c r="K65" s="47">
        <v>2030674</v>
      </c>
      <c r="L65" s="50"/>
      <c r="M65" s="47">
        <v>162454</v>
      </c>
      <c r="N65" s="47">
        <v>2193128</v>
      </c>
      <c r="O65">
        <f>+VLOOKUP(B65,'Thanh toán'!K$3:L$71,2,0)</f>
        <v>2193128</v>
      </c>
      <c r="P65" s="58">
        <f t="shared" si="2"/>
        <v>0</v>
      </c>
    </row>
    <row r="66" spans="1:16">
      <c r="A66" s="57" t="s">
        <v>312</v>
      </c>
      <c r="B66" s="57">
        <f t="shared" si="0"/>
        <v>52085</v>
      </c>
      <c r="C66" s="46" t="s">
        <v>198</v>
      </c>
      <c r="D66" s="46">
        <f t="shared" si="1"/>
        <v>11</v>
      </c>
      <c r="E66" s="48" t="s">
        <v>244</v>
      </c>
      <c r="F66" s="49" t="s">
        <v>37</v>
      </c>
      <c r="G66" s="46" t="s">
        <v>220</v>
      </c>
      <c r="H66" s="46" t="s">
        <v>189</v>
      </c>
      <c r="I66" s="47">
        <v>1053900</v>
      </c>
      <c r="J66" s="47">
        <v>73772</v>
      </c>
      <c r="K66" s="47">
        <v>980128</v>
      </c>
      <c r="L66" s="50"/>
      <c r="M66" s="47">
        <v>78410</v>
      </c>
      <c r="N66" s="47">
        <v>1058538</v>
      </c>
      <c r="O66">
        <f>+VLOOKUP(B66,'Thanh toán'!K$3:L$71,2,0)</f>
        <v>1058538</v>
      </c>
      <c r="P66" s="58">
        <f t="shared" si="2"/>
        <v>0</v>
      </c>
    </row>
    <row r="67" spans="1:16">
      <c r="A67" s="57" t="s">
        <v>313</v>
      </c>
      <c r="B67" s="57">
        <f t="shared" si="0"/>
        <v>53253</v>
      </c>
      <c r="C67" s="46" t="s">
        <v>198</v>
      </c>
      <c r="D67" s="46">
        <f t="shared" si="1"/>
        <v>11</v>
      </c>
      <c r="E67" s="48" t="s">
        <v>245</v>
      </c>
      <c r="F67" s="49" t="s">
        <v>37</v>
      </c>
      <c r="G67" s="46" t="s">
        <v>220</v>
      </c>
      <c r="H67" s="46" t="s">
        <v>189</v>
      </c>
      <c r="I67" s="47">
        <v>619398</v>
      </c>
      <c r="J67" s="47">
        <v>43357</v>
      </c>
      <c r="K67" s="47">
        <v>576041</v>
      </c>
      <c r="L67" s="50"/>
      <c r="M67" s="47">
        <v>46083</v>
      </c>
      <c r="N67" s="47">
        <v>622124</v>
      </c>
      <c r="O67">
        <f>+VLOOKUP(B67,'Thanh toán'!K$3:L$71,2,0)</f>
        <v>622124</v>
      </c>
      <c r="P67" s="58">
        <f t="shared" si="2"/>
        <v>0</v>
      </c>
    </row>
    <row r="68" spans="1:16">
      <c r="A68" s="57" t="s">
        <v>314</v>
      </c>
      <c r="B68" s="57">
        <f t="shared" si="0"/>
        <v>54399</v>
      </c>
      <c r="C68" s="46" t="s">
        <v>198</v>
      </c>
      <c r="D68" s="46">
        <f t="shared" si="1"/>
        <v>12</v>
      </c>
      <c r="E68" s="48" t="s">
        <v>246</v>
      </c>
      <c r="F68" s="49" t="s">
        <v>37</v>
      </c>
      <c r="G68" s="46" t="s">
        <v>220</v>
      </c>
      <c r="H68" s="46" t="s">
        <v>189</v>
      </c>
      <c r="I68" s="47">
        <v>611685</v>
      </c>
      <c r="J68" s="47">
        <v>42817</v>
      </c>
      <c r="K68" s="47">
        <v>568868</v>
      </c>
      <c r="L68" s="50"/>
      <c r="M68" s="47">
        <v>45509</v>
      </c>
      <c r="N68" s="47">
        <v>614377</v>
      </c>
      <c r="O68">
        <f>+VLOOKUP(B68,'Thanh toán'!K$3:L$71,2,0)</f>
        <v>614377</v>
      </c>
      <c r="P68" s="58">
        <f t="shared" si="2"/>
        <v>0</v>
      </c>
    </row>
    <row r="69" spans="1:16">
      <c r="A69" s="61" t="s">
        <v>315</v>
      </c>
      <c r="B69" s="61">
        <f t="shared" ref="B69:B73" si="3">+A69*1</f>
        <v>54416</v>
      </c>
      <c r="C69" s="62" t="s">
        <v>198</v>
      </c>
      <c r="D69" s="62">
        <f t="shared" ref="D69:D73" si="4">+MONTH(E69)</f>
        <v>12</v>
      </c>
      <c r="E69" s="63" t="s">
        <v>246</v>
      </c>
      <c r="F69" s="62" t="s">
        <v>37</v>
      </c>
      <c r="G69" s="62" t="s">
        <v>220</v>
      </c>
      <c r="H69" s="62" t="s">
        <v>189</v>
      </c>
      <c r="I69" s="64">
        <v>829849</v>
      </c>
      <c r="J69" s="64">
        <v>58089</v>
      </c>
      <c r="K69" s="64">
        <v>771760</v>
      </c>
      <c r="L69" s="65"/>
      <c r="M69" s="64">
        <v>61741</v>
      </c>
      <c r="N69" s="64">
        <v>833501</v>
      </c>
      <c r="O69" t="e">
        <f>+VLOOKUP(B69,'Thanh toán'!K$3:L$71,2,0)</f>
        <v>#N/A</v>
      </c>
      <c r="P69" s="58" t="e">
        <f t="shared" ref="P69:P73" si="5">+O69-N69</f>
        <v>#N/A</v>
      </c>
    </row>
    <row r="70" spans="1:16">
      <c r="A70" s="57" t="s">
        <v>316</v>
      </c>
      <c r="B70" s="57">
        <f t="shared" si="3"/>
        <v>55417</v>
      </c>
      <c r="C70" s="46" t="s">
        <v>198</v>
      </c>
      <c r="D70" s="46">
        <f t="shared" si="4"/>
        <v>12</v>
      </c>
      <c r="E70" s="48" t="s">
        <v>20</v>
      </c>
      <c r="F70" s="49" t="s">
        <v>37</v>
      </c>
      <c r="G70" s="46" t="s">
        <v>220</v>
      </c>
      <c r="H70" s="46" t="s">
        <v>189</v>
      </c>
      <c r="I70" s="47">
        <v>601910</v>
      </c>
      <c r="J70" s="47">
        <v>42134</v>
      </c>
      <c r="K70" s="47">
        <v>559776</v>
      </c>
      <c r="L70" s="50"/>
      <c r="M70" s="47">
        <v>44782</v>
      </c>
      <c r="N70" s="47">
        <v>604558</v>
      </c>
      <c r="O70">
        <f>+VLOOKUP(B70,'Thanh toán'!K$3:L$71,2,0)</f>
        <v>604558</v>
      </c>
      <c r="P70" s="58">
        <f t="shared" si="5"/>
        <v>0</v>
      </c>
    </row>
    <row r="71" spans="1:16">
      <c r="A71" s="57" t="s">
        <v>317</v>
      </c>
      <c r="B71" s="57">
        <f t="shared" si="3"/>
        <v>56708</v>
      </c>
      <c r="C71" s="46" t="s">
        <v>198</v>
      </c>
      <c r="D71" s="46">
        <f t="shared" si="4"/>
        <v>12</v>
      </c>
      <c r="E71" s="48" t="s">
        <v>247</v>
      </c>
      <c r="F71" s="49" t="s">
        <v>37</v>
      </c>
      <c r="G71" s="46" t="s">
        <v>220</v>
      </c>
      <c r="H71" s="46" t="s">
        <v>189</v>
      </c>
      <c r="I71" s="47">
        <v>1227249</v>
      </c>
      <c r="J71" s="47">
        <v>85906</v>
      </c>
      <c r="K71" s="47">
        <v>1141343</v>
      </c>
      <c r="L71" s="50"/>
      <c r="M71" s="47">
        <v>91307</v>
      </c>
      <c r="N71" s="47">
        <v>1232650</v>
      </c>
      <c r="O71">
        <f>+VLOOKUP(B71,'Thanh toán'!K$3:L$71,2,0)</f>
        <v>1232650</v>
      </c>
      <c r="P71" s="58">
        <f t="shared" si="5"/>
        <v>0</v>
      </c>
    </row>
    <row r="72" spans="1:16">
      <c r="A72" s="57" t="s">
        <v>318</v>
      </c>
      <c r="B72" s="57">
        <f t="shared" si="3"/>
        <v>56824</v>
      </c>
      <c r="C72" s="46" t="s">
        <v>198</v>
      </c>
      <c r="D72" s="46">
        <f t="shared" si="4"/>
        <v>12</v>
      </c>
      <c r="E72" s="48" t="s">
        <v>248</v>
      </c>
      <c r="F72" s="49" t="s">
        <v>37</v>
      </c>
      <c r="G72" s="46" t="s">
        <v>220</v>
      </c>
      <c r="H72" s="46" t="s">
        <v>189</v>
      </c>
      <c r="I72" s="47">
        <v>2014101</v>
      </c>
      <c r="J72" s="47">
        <v>140987</v>
      </c>
      <c r="K72" s="47">
        <v>1873114</v>
      </c>
      <c r="L72" s="50"/>
      <c r="M72" s="47">
        <v>149849</v>
      </c>
      <c r="N72" s="47">
        <v>2022963</v>
      </c>
      <c r="O72">
        <f>+VLOOKUP(B72,'Thanh toán'!K$3:L$71,2,0)</f>
        <v>2022963</v>
      </c>
      <c r="P72" s="58">
        <f t="shared" si="5"/>
        <v>0</v>
      </c>
    </row>
    <row r="73" spans="1:16">
      <c r="A73" s="61" t="s">
        <v>319</v>
      </c>
      <c r="B73" s="61">
        <f t="shared" si="3"/>
        <v>57731</v>
      </c>
      <c r="C73" s="62" t="s">
        <v>198</v>
      </c>
      <c r="D73" s="62">
        <f t="shared" si="4"/>
        <v>12</v>
      </c>
      <c r="E73" s="63" t="s">
        <v>249</v>
      </c>
      <c r="F73" s="62" t="s">
        <v>37</v>
      </c>
      <c r="G73" s="62" t="s">
        <v>220</v>
      </c>
      <c r="H73" s="62" t="s">
        <v>189</v>
      </c>
      <c r="I73" s="64">
        <v>1027694</v>
      </c>
      <c r="J73" s="64">
        <v>71938</v>
      </c>
      <c r="K73" s="64">
        <v>955756</v>
      </c>
      <c r="L73" s="65"/>
      <c r="M73" s="64">
        <v>76460</v>
      </c>
      <c r="N73" s="64">
        <v>1032216</v>
      </c>
      <c r="O73" t="e">
        <f>+VLOOKUP(B73,'Thanh toán'!K$3:L$71,2,0)</f>
        <v>#N/A</v>
      </c>
      <c r="P73" s="58" t="e">
        <f t="shared" si="5"/>
        <v>#N/A</v>
      </c>
    </row>
  </sheetData>
  <autoFilter ref="A3:P73" xr:uid="{3EFFC361-FA7C-4DF9-BB13-3FAFCFED9C3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4B4F-65F4-443C-ABED-519BE994E086}">
  <dimension ref="A1:L71"/>
  <sheetViews>
    <sheetView workbookViewId="0">
      <selection activeCell="M1" sqref="M1:M1048576"/>
    </sheetView>
  </sheetViews>
  <sheetFormatPr defaultRowHeight="15"/>
  <cols>
    <col min="2" max="2" width="9.140625" style="55"/>
    <col min="3" max="3" width="19.5703125" customWidth="1"/>
    <col min="5" max="5" width="57" customWidth="1"/>
    <col min="9" max="9" width="21" customWidth="1"/>
    <col min="10" max="10" width="11.140625" customWidth="1"/>
  </cols>
  <sheetData>
    <row r="1" spans="1:12" ht="18.75">
      <c r="A1" s="40" t="s">
        <v>25</v>
      </c>
      <c r="B1" s="52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">
      <c r="A2" s="35" t="s">
        <v>26</v>
      </c>
      <c r="B2" s="53"/>
      <c r="C2" s="35" t="s">
        <v>27</v>
      </c>
      <c r="D2" s="38" t="s">
        <v>28</v>
      </c>
      <c r="E2" s="38" t="s">
        <v>29</v>
      </c>
      <c r="F2" s="38" t="s">
        <v>31</v>
      </c>
      <c r="G2" s="38" t="s">
        <v>32</v>
      </c>
      <c r="H2" s="38" t="s">
        <v>33</v>
      </c>
      <c r="I2" s="34" t="s">
        <v>30</v>
      </c>
    </row>
    <row r="3" spans="1:12">
      <c r="A3" s="39">
        <v>44565</v>
      </c>
      <c r="B3" s="54">
        <f>+MONTH(C3)</f>
        <v>1</v>
      </c>
      <c r="C3" s="39">
        <v>44565</v>
      </c>
      <c r="D3" s="37" t="s">
        <v>173</v>
      </c>
      <c r="E3" s="37" t="s">
        <v>174</v>
      </c>
      <c r="F3" s="37" t="s">
        <v>36</v>
      </c>
      <c r="G3" s="37" t="s">
        <v>37</v>
      </c>
      <c r="H3" s="37" t="s">
        <v>38</v>
      </c>
      <c r="I3" s="36">
        <v>1331184</v>
      </c>
      <c r="J3" t="str">
        <f>+RIGHT(E3,5)</f>
        <v xml:space="preserve"> 5661</v>
      </c>
      <c r="K3">
        <f>+J3*1</f>
        <v>5661</v>
      </c>
      <c r="L3" s="56">
        <f>+I3</f>
        <v>1331184</v>
      </c>
    </row>
    <row r="4" spans="1:12">
      <c r="A4" s="39">
        <v>44571</v>
      </c>
      <c r="B4" s="54">
        <f t="shared" ref="B4:B67" si="0">+MONTH(C4)</f>
        <v>1</v>
      </c>
      <c r="C4" s="39">
        <v>44571</v>
      </c>
      <c r="D4" s="37" t="s">
        <v>171</v>
      </c>
      <c r="E4" s="37" t="s">
        <v>172</v>
      </c>
      <c r="F4" s="37" t="s">
        <v>36</v>
      </c>
      <c r="G4" s="37" t="s">
        <v>37</v>
      </c>
      <c r="H4" s="37" t="s">
        <v>38</v>
      </c>
      <c r="I4" s="36">
        <v>1136124</v>
      </c>
      <c r="J4" t="str">
        <f t="shared" ref="J4:J67" si="1">+RIGHT(E4,5)</f>
        <v xml:space="preserve"> 6887</v>
      </c>
      <c r="K4">
        <f t="shared" ref="K4:K67" si="2">+J4*1</f>
        <v>6887</v>
      </c>
      <c r="L4" s="56">
        <f t="shared" ref="L4:L67" si="3">+I4</f>
        <v>1136124</v>
      </c>
    </row>
    <row r="5" spans="1:12">
      <c r="A5" s="39">
        <v>44576</v>
      </c>
      <c r="B5" s="54">
        <f t="shared" si="0"/>
        <v>1</v>
      </c>
      <c r="C5" s="39">
        <v>44576</v>
      </c>
      <c r="D5" s="37" t="s">
        <v>169</v>
      </c>
      <c r="E5" s="37" t="s">
        <v>170</v>
      </c>
      <c r="F5" s="37" t="s">
        <v>36</v>
      </c>
      <c r="G5" s="37" t="s">
        <v>37</v>
      </c>
      <c r="H5" s="37" t="s">
        <v>38</v>
      </c>
      <c r="I5" s="36">
        <v>898652</v>
      </c>
      <c r="J5" t="str">
        <f t="shared" si="1"/>
        <v xml:space="preserve"> 7687</v>
      </c>
      <c r="K5">
        <f t="shared" si="2"/>
        <v>7687</v>
      </c>
      <c r="L5" s="56">
        <f t="shared" si="3"/>
        <v>898652</v>
      </c>
    </row>
    <row r="6" spans="1:12">
      <c r="A6" s="39">
        <v>44587</v>
      </c>
      <c r="B6" s="54">
        <f t="shared" si="0"/>
        <v>1</v>
      </c>
      <c r="C6" s="39">
        <v>44587</v>
      </c>
      <c r="D6" s="37" t="s">
        <v>167</v>
      </c>
      <c r="E6" s="37" t="s">
        <v>168</v>
      </c>
      <c r="F6" s="37" t="s">
        <v>36</v>
      </c>
      <c r="G6" s="37" t="s">
        <v>37</v>
      </c>
      <c r="H6" s="37" t="s">
        <v>38</v>
      </c>
      <c r="I6" s="36">
        <v>1343313</v>
      </c>
      <c r="J6" t="str">
        <f t="shared" si="1"/>
        <v xml:space="preserve"> 9296</v>
      </c>
      <c r="K6">
        <f t="shared" si="2"/>
        <v>9296</v>
      </c>
      <c r="L6" s="56">
        <f t="shared" si="3"/>
        <v>1343313</v>
      </c>
    </row>
    <row r="7" spans="1:12">
      <c r="A7" s="39">
        <v>44609</v>
      </c>
      <c r="B7" s="54">
        <f t="shared" si="0"/>
        <v>2</v>
      </c>
      <c r="C7" s="39">
        <v>44609</v>
      </c>
      <c r="D7" s="37" t="s">
        <v>165</v>
      </c>
      <c r="E7" s="37" t="s">
        <v>166</v>
      </c>
      <c r="F7" s="37" t="s">
        <v>36</v>
      </c>
      <c r="G7" s="37" t="s">
        <v>37</v>
      </c>
      <c r="H7" s="37" t="s">
        <v>38</v>
      </c>
      <c r="I7" s="36">
        <v>471409</v>
      </c>
      <c r="J7" t="str">
        <f t="shared" si="1"/>
        <v>12819</v>
      </c>
      <c r="K7">
        <f t="shared" si="2"/>
        <v>12819</v>
      </c>
      <c r="L7" s="56">
        <f t="shared" si="3"/>
        <v>471409</v>
      </c>
    </row>
    <row r="8" spans="1:12">
      <c r="A8" s="39">
        <v>44610</v>
      </c>
      <c r="B8" s="54">
        <f t="shared" si="0"/>
        <v>2</v>
      </c>
      <c r="C8" s="39">
        <v>44610</v>
      </c>
      <c r="D8" s="37" t="s">
        <v>163</v>
      </c>
      <c r="E8" s="37" t="s">
        <v>164</v>
      </c>
      <c r="F8" s="37" t="s">
        <v>36</v>
      </c>
      <c r="G8" s="37" t="s">
        <v>37</v>
      </c>
      <c r="H8" s="37" t="s">
        <v>38</v>
      </c>
      <c r="I8" s="36">
        <v>818661</v>
      </c>
      <c r="J8" t="str">
        <f t="shared" si="1"/>
        <v>12833</v>
      </c>
      <c r="K8">
        <f t="shared" si="2"/>
        <v>12833</v>
      </c>
      <c r="L8" s="56">
        <f t="shared" si="3"/>
        <v>818661</v>
      </c>
    </row>
    <row r="9" spans="1:12">
      <c r="A9" s="39">
        <v>44614</v>
      </c>
      <c r="B9" s="54">
        <f t="shared" si="0"/>
        <v>2</v>
      </c>
      <c r="C9" s="39">
        <v>44614</v>
      </c>
      <c r="D9" s="37" t="s">
        <v>161</v>
      </c>
      <c r="E9" s="37" t="s">
        <v>162</v>
      </c>
      <c r="F9" s="37" t="s">
        <v>36</v>
      </c>
      <c r="G9" s="37" t="s">
        <v>37</v>
      </c>
      <c r="H9" s="37" t="s">
        <v>38</v>
      </c>
      <c r="I9" s="36">
        <v>826617</v>
      </c>
      <c r="J9" t="str">
        <f t="shared" si="1"/>
        <v>13243</v>
      </c>
      <c r="K9">
        <f t="shared" si="2"/>
        <v>13243</v>
      </c>
      <c r="L9" s="56">
        <f t="shared" si="3"/>
        <v>826617</v>
      </c>
    </row>
    <row r="10" spans="1:12">
      <c r="A10" s="39">
        <v>44620</v>
      </c>
      <c r="B10" s="54">
        <f t="shared" si="0"/>
        <v>2</v>
      </c>
      <c r="C10" s="39">
        <v>44620</v>
      </c>
      <c r="D10" s="37" t="s">
        <v>157</v>
      </c>
      <c r="E10" s="37" t="s">
        <v>158</v>
      </c>
      <c r="F10" s="37" t="s">
        <v>36</v>
      </c>
      <c r="G10" s="37" t="s">
        <v>37</v>
      </c>
      <c r="H10" s="37" t="s">
        <v>38</v>
      </c>
      <c r="I10" s="36">
        <v>580018</v>
      </c>
      <c r="J10" t="str">
        <f t="shared" si="1"/>
        <v>14251</v>
      </c>
      <c r="K10">
        <f t="shared" si="2"/>
        <v>14251</v>
      </c>
      <c r="L10" s="56">
        <f t="shared" si="3"/>
        <v>580018</v>
      </c>
    </row>
    <row r="11" spans="1:12">
      <c r="A11" s="39">
        <v>44620</v>
      </c>
      <c r="B11" s="54">
        <f t="shared" si="0"/>
        <v>2</v>
      </c>
      <c r="C11" s="39">
        <v>44620</v>
      </c>
      <c r="D11" s="37" t="s">
        <v>159</v>
      </c>
      <c r="E11" s="37" t="s">
        <v>160</v>
      </c>
      <c r="F11" s="37" t="s">
        <v>36</v>
      </c>
      <c r="G11" s="37" t="s">
        <v>37</v>
      </c>
      <c r="H11" s="37" t="s">
        <v>38</v>
      </c>
      <c r="I11" s="36">
        <v>557734</v>
      </c>
      <c r="J11" t="str">
        <f t="shared" si="1"/>
        <v>14333</v>
      </c>
      <c r="K11">
        <f t="shared" si="2"/>
        <v>14333</v>
      </c>
      <c r="L11" s="56">
        <f t="shared" si="3"/>
        <v>557734</v>
      </c>
    </row>
    <row r="12" spans="1:12">
      <c r="A12" s="39">
        <v>44627</v>
      </c>
      <c r="B12" s="54">
        <f t="shared" si="0"/>
        <v>3</v>
      </c>
      <c r="C12" s="39">
        <v>44627</v>
      </c>
      <c r="D12" s="37" t="s">
        <v>155</v>
      </c>
      <c r="E12" s="37" t="s">
        <v>156</v>
      </c>
      <c r="F12" s="37" t="s">
        <v>36</v>
      </c>
      <c r="G12" s="37" t="s">
        <v>37</v>
      </c>
      <c r="H12" s="37" t="s">
        <v>38</v>
      </c>
      <c r="I12" s="36">
        <v>993939</v>
      </c>
      <c r="J12" t="str">
        <f>+RIGHT(E12,4)</f>
        <v xml:space="preserve"> 248</v>
      </c>
      <c r="K12">
        <f t="shared" si="2"/>
        <v>248</v>
      </c>
      <c r="L12" s="56">
        <f t="shared" si="3"/>
        <v>993939</v>
      </c>
    </row>
    <row r="13" spans="1:12">
      <c r="A13" s="39">
        <v>44629</v>
      </c>
      <c r="B13" s="54">
        <f t="shared" si="0"/>
        <v>3</v>
      </c>
      <c r="C13" s="39">
        <v>44629</v>
      </c>
      <c r="D13" s="37" t="s">
        <v>153</v>
      </c>
      <c r="E13" s="37" t="s">
        <v>154</v>
      </c>
      <c r="F13" s="37" t="s">
        <v>36</v>
      </c>
      <c r="G13" s="37" t="s">
        <v>37</v>
      </c>
      <c r="H13" s="37" t="s">
        <v>38</v>
      </c>
      <c r="I13" s="36">
        <v>936201</v>
      </c>
      <c r="J13" t="str">
        <f t="shared" ref="J13:J14" si="4">+RIGHT(E13,4)</f>
        <v xml:space="preserve"> 660</v>
      </c>
      <c r="K13">
        <f t="shared" si="2"/>
        <v>660</v>
      </c>
      <c r="L13" s="56">
        <f t="shared" si="3"/>
        <v>936201</v>
      </c>
    </row>
    <row r="14" spans="1:12">
      <c r="A14" s="39">
        <v>44631</v>
      </c>
      <c r="B14" s="54">
        <f t="shared" si="0"/>
        <v>3</v>
      </c>
      <c r="C14" s="39">
        <v>44631</v>
      </c>
      <c r="D14" s="37" t="s">
        <v>151</v>
      </c>
      <c r="E14" s="37" t="s">
        <v>152</v>
      </c>
      <c r="F14" s="37" t="s">
        <v>36</v>
      </c>
      <c r="G14" s="37" t="s">
        <v>37</v>
      </c>
      <c r="H14" s="37" t="s">
        <v>38</v>
      </c>
      <c r="I14" s="36">
        <v>578256</v>
      </c>
      <c r="J14" t="str">
        <f t="shared" si="4"/>
        <v xml:space="preserve"> 662</v>
      </c>
      <c r="K14">
        <f t="shared" si="2"/>
        <v>662</v>
      </c>
      <c r="L14" s="56">
        <f t="shared" si="3"/>
        <v>578256</v>
      </c>
    </row>
    <row r="15" spans="1:12">
      <c r="A15" s="39">
        <v>44643</v>
      </c>
      <c r="B15" s="54">
        <f t="shared" si="0"/>
        <v>3</v>
      </c>
      <c r="C15" s="39">
        <v>44643</v>
      </c>
      <c r="D15" s="37" t="s">
        <v>149</v>
      </c>
      <c r="E15" s="37" t="s">
        <v>150</v>
      </c>
      <c r="F15" s="37" t="s">
        <v>36</v>
      </c>
      <c r="G15" s="37" t="s">
        <v>37</v>
      </c>
      <c r="H15" s="37" t="s">
        <v>38</v>
      </c>
      <c r="I15" s="36">
        <v>770219</v>
      </c>
      <c r="J15" t="str">
        <f t="shared" si="1"/>
        <v xml:space="preserve"> 3251</v>
      </c>
      <c r="K15">
        <f t="shared" si="2"/>
        <v>3251</v>
      </c>
      <c r="L15" s="56">
        <f t="shared" si="3"/>
        <v>770219</v>
      </c>
    </row>
    <row r="16" spans="1:12">
      <c r="A16" s="39">
        <v>44648</v>
      </c>
      <c r="B16" s="54">
        <f t="shared" si="0"/>
        <v>3</v>
      </c>
      <c r="C16" s="39">
        <v>44648</v>
      </c>
      <c r="D16" s="37" t="s">
        <v>147</v>
      </c>
      <c r="E16" s="37" t="s">
        <v>148</v>
      </c>
      <c r="F16" s="37" t="s">
        <v>36</v>
      </c>
      <c r="G16" s="37" t="s">
        <v>37</v>
      </c>
      <c r="H16" s="37" t="s">
        <v>38</v>
      </c>
      <c r="I16" s="36">
        <v>803690</v>
      </c>
      <c r="J16">
        <v>4119</v>
      </c>
      <c r="K16">
        <f t="shared" si="2"/>
        <v>4119</v>
      </c>
      <c r="L16" s="56">
        <f t="shared" si="3"/>
        <v>803690</v>
      </c>
    </row>
    <row r="17" spans="1:12">
      <c r="A17" s="39">
        <v>44655</v>
      </c>
      <c r="B17" s="54">
        <f t="shared" si="0"/>
        <v>4</v>
      </c>
      <c r="C17" s="39">
        <v>44655</v>
      </c>
      <c r="D17" s="37" t="s">
        <v>145</v>
      </c>
      <c r="E17" s="37" t="s">
        <v>146</v>
      </c>
      <c r="F17" s="37" t="s">
        <v>36</v>
      </c>
      <c r="G17" s="37" t="s">
        <v>37</v>
      </c>
      <c r="H17" s="37" t="s">
        <v>38</v>
      </c>
      <c r="I17" s="36">
        <v>461176</v>
      </c>
      <c r="J17" t="str">
        <f t="shared" si="1"/>
        <v>05283</v>
      </c>
      <c r="K17">
        <f t="shared" si="2"/>
        <v>5283</v>
      </c>
      <c r="L17" s="56">
        <f t="shared" si="3"/>
        <v>461176</v>
      </c>
    </row>
    <row r="18" spans="1:12">
      <c r="A18" s="39">
        <v>44657</v>
      </c>
      <c r="B18" s="54">
        <f t="shared" si="0"/>
        <v>4</v>
      </c>
      <c r="C18" s="39">
        <v>44657</v>
      </c>
      <c r="D18" s="37" t="s">
        <v>143</v>
      </c>
      <c r="E18" s="37" t="s">
        <v>144</v>
      </c>
      <c r="F18" s="37" t="s">
        <v>36</v>
      </c>
      <c r="G18" s="37" t="s">
        <v>37</v>
      </c>
      <c r="H18" s="37" t="s">
        <v>38</v>
      </c>
      <c r="I18" s="36">
        <v>881589</v>
      </c>
      <c r="J18" t="str">
        <f t="shared" si="1"/>
        <v xml:space="preserve"> 5374</v>
      </c>
      <c r="K18">
        <f t="shared" si="2"/>
        <v>5374</v>
      </c>
      <c r="L18" s="56">
        <f t="shared" si="3"/>
        <v>881589</v>
      </c>
    </row>
    <row r="19" spans="1:12">
      <c r="A19" s="39">
        <v>44664</v>
      </c>
      <c r="B19" s="54">
        <f t="shared" si="0"/>
        <v>4</v>
      </c>
      <c r="C19" s="39">
        <v>44664</v>
      </c>
      <c r="D19" s="37" t="s">
        <v>141</v>
      </c>
      <c r="E19" s="37" t="s">
        <v>142</v>
      </c>
      <c r="F19" s="37" t="s">
        <v>36</v>
      </c>
      <c r="G19" s="37" t="s">
        <v>37</v>
      </c>
      <c r="H19" s="37" t="s">
        <v>38</v>
      </c>
      <c r="I19" s="36">
        <v>667450</v>
      </c>
      <c r="J19" t="str">
        <f t="shared" si="1"/>
        <v xml:space="preserve"> 6713</v>
      </c>
      <c r="K19">
        <f t="shared" si="2"/>
        <v>6713</v>
      </c>
      <c r="L19" s="56">
        <f t="shared" si="3"/>
        <v>667450</v>
      </c>
    </row>
    <row r="20" spans="1:12">
      <c r="A20" s="39">
        <v>44667</v>
      </c>
      <c r="B20" s="54">
        <f t="shared" si="0"/>
        <v>4</v>
      </c>
      <c r="C20" s="39">
        <v>44667</v>
      </c>
      <c r="D20" s="37" t="s">
        <v>139</v>
      </c>
      <c r="E20" s="37" t="s">
        <v>140</v>
      </c>
      <c r="F20" s="37" t="s">
        <v>36</v>
      </c>
      <c r="G20" s="37" t="s">
        <v>37</v>
      </c>
      <c r="H20" s="37" t="s">
        <v>38</v>
      </c>
      <c r="I20" s="36">
        <v>444356</v>
      </c>
      <c r="J20" t="str">
        <f t="shared" si="1"/>
        <v xml:space="preserve"> 6731</v>
      </c>
      <c r="K20">
        <f t="shared" si="2"/>
        <v>6731</v>
      </c>
      <c r="L20" s="56">
        <f t="shared" si="3"/>
        <v>444356</v>
      </c>
    </row>
    <row r="21" spans="1:12">
      <c r="A21" s="39">
        <v>44678</v>
      </c>
      <c r="B21" s="54">
        <f t="shared" si="0"/>
        <v>4</v>
      </c>
      <c r="C21" s="39">
        <v>44678</v>
      </c>
      <c r="D21" s="37" t="s">
        <v>137</v>
      </c>
      <c r="E21" s="37" t="s">
        <v>138</v>
      </c>
      <c r="F21" s="37" t="s">
        <v>36</v>
      </c>
      <c r="G21" s="37" t="s">
        <v>37</v>
      </c>
      <c r="H21" s="37" t="s">
        <v>38</v>
      </c>
      <c r="I21" s="36">
        <v>792789</v>
      </c>
      <c r="J21" t="str">
        <f t="shared" si="1"/>
        <v xml:space="preserve"> 9498</v>
      </c>
      <c r="K21">
        <f t="shared" si="2"/>
        <v>9498</v>
      </c>
      <c r="L21" s="56">
        <f t="shared" si="3"/>
        <v>792789</v>
      </c>
    </row>
    <row r="22" spans="1:12">
      <c r="A22" s="39">
        <v>44685</v>
      </c>
      <c r="B22" s="54">
        <f t="shared" si="0"/>
        <v>5</v>
      </c>
      <c r="C22" s="39">
        <v>44685</v>
      </c>
      <c r="D22" s="37" t="s">
        <v>133</v>
      </c>
      <c r="E22" s="37" t="s">
        <v>134</v>
      </c>
      <c r="F22" s="37" t="s">
        <v>36</v>
      </c>
      <c r="G22" s="37" t="s">
        <v>37</v>
      </c>
      <c r="H22" s="37" t="s">
        <v>38</v>
      </c>
      <c r="I22" s="36">
        <v>1086864</v>
      </c>
      <c r="J22" t="str">
        <f t="shared" si="1"/>
        <v>10981</v>
      </c>
      <c r="K22">
        <f t="shared" si="2"/>
        <v>10981</v>
      </c>
      <c r="L22" s="56">
        <f t="shared" si="3"/>
        <v>1086864</v>
      </c>
    </row>
    <row r="23" spans="1:12">
      <c r="A23" s="39">
        <v>44685</v>
      </c>
      <c r="B23" s="54">
        <f t="shared" si="0"/>
        <v>5</v>
      </c>
      <c r="C23" s="39">
        <v>44685</v>
      </c>
      <c r="D23" s="37" t="s">
        <v>135</v>
      </c>
      <c r="E23" s="37" t="s">
        <v>136</v>
      </c>
      <c r="F23" s="37" t="s">
        <v>36</v>
      </c>
      <c r="G23" s="37" t="s">
        <v>37</v>
      </c>
      <c r="H23" s="37" t="s">
        <v>38</v>
      </c>
      <c r="I23" s="36">
        <v>1059710</v>
      </c>
      <c r="J23" t="str">
        <f t="shared" si="1"/>
        <v>10977</v>
      </c>
      <c r="K23">
        <f t="shared" si="2"/>
        <v>10977</v>
      </c>
      <c r="L23" s="56">
        <f t="shared" si="3"/>
        <v>1059710</v>
      </c>
    </row>
    <row r="24" spans="1:12">
      <c r="A24" s="39">
        <v>44686</v>
      </c>
      <c r="B24" s="54">
        <f t="shared" si="0"/>
        <v>5</v>
      </c>
      <c r="C24" s="39">
        <v>44686</v>
      </c>
      <c r="D24" s="37" t="s">
        <v>131</v>
      </c>
      <c r="E24" s="37" t="s">
        <v>132</v>
      </c>
      <c r="F24" s="37" t="s">
        <v>36</v>
      </c>
      <c r="G24" s="37" t="s">
        <v>37</v>
      </c>
      <c r="H24" s="37" t="s">
        <v>38</v>
      </c>
      <c r="I24" s="36">
        <v>1691755</v>
      </c>
      <c r="J24" t="str">
        <f t="shared" si="1"/>
        <v xml:space="preserve"> 8138</v>
      </c>
      <c r="K24">
        <f t="shared" si="2"/>
        <v>8138</v>
      </c>
      <c r="L24" s="56">
        <f t="shared" si="3"/>
        <v>1691755</v>
      </c>
    </row>
    <row r="25" spans="1:12">
      <c r="A25" s="39">
        <v>44687</v>
      </c>
      <c r="B25" s="54">
        <f t="shared" si="0"/>
        <v>5</v>
      </c>
      <c r="C25" s="39">
        <v>44687</v>
      </c>
      <c r="D25" s="37" t="s">
        <v>129</v>
      </c>
      <c r="E25" s="37" t="s">
        <v>130</v>
      </c>
      <c r="F25" s="37" t="s">
        <v>36</v>
      </c>
      <c r="G25" s="37" t="s">
        <v>37</v>
      </c>
      <c r="H25" s="37" t="s">
        <v>38</v>
      </c>
      <c r="I25" s="36">
        <v>786907</v>
      </c>
      <c r="J25" t="str">
        <f t="shared" si="1"/>
        <v>11474</v>
      </c>
      <c r="K25">
        <f t="shared" si="2"/>
        <v>11474</v>
      </c>
      <c r="L25" s="56">
        <f t="shared" si="3"/>
        <v>786907</v>
      </c>
    </row>
    <row r="26" spans="1:12">
      <c r="A26" s="39">
        <v>44704</v>
      </c>
      <c r="B26" s="54">
        <f t="shared" si="0"/>
        <v>5</v>
      </c>
      <c r="C26" s="39">
        <v>44704</v>
      </c>
      <c r="D26" s="37" t="s">
        <v>127</v>
      </c>
      <c r="E26" s="37" t="s">
        <v>128</v>
      </c>
      <c r="F26" s="37" t="s">
        <v>36</v>
      </c>
      <c r="G26" s="37" t="s">
        <v>37</v>
      </c>
      <c r="H26" s="37" t="s">
        <v>38</v>
      </c>
      <c r="I26" s="36">
        <v>1454109</v>
      </c>
      <c r="J26" t="str">
        <f t="shared" si="1"/>
        <v>13470</v>
      </c>
      <c r="K26">
        <f t="shared" si="2"/>
        <v>13470</v>
      </c>
      <c r="L26" s="56">
        <f t="shared" si="3"/>
        <v>1454109</v>
      </c>
    </row>
    <row r="27" spans="1:12">
      <c r="A27" s="39">
        <v>44711</v>
      </c>
      <c r="B27" s="54">
        <f t="shared" si="0"/>
        <v>5</v>
      </c>
      <c r="C27" s="39">
        <v>44711</v>
      </c>
      <c r="D27" s="37" t="s">
        <v>121</v>
      </c>
      <c r="E27" s="37" t="s">
        <v>122</v>
      </c>
      <c r="F27" s="37" t="s">
        <v>36</v>
      </c>
      <c r="G27" s="37" t="s">
        <v>37</v>
      </c>
      <c r="H27" s="37" t="s">
        <v>38</v>
      </c>
      <c r="I27" s="36">
        <v>1644101</v>
      </c>
      <c r="J27" t="str">
        <f t="shared" si="1"/>
        <v>14673</v>
      </c>
      <c r="K27">
        <f t="shared" si="2"/>
        <v>14673</v>
      </c>
      <c r="L27" s="56">
        <f t="shared" si="3"/>
        <v>1644101</v>
      </c>
    </row>
    <row r="28" spans="1:12">
      <c r="A28" s="39">
        <v>44711</v>
      </c>
      <c r="B28" s="54">
        <f t="shared" si="0"/>
        <v>5</v>
      </c>
      <c r="C28" s="39">
        <v>44711</v>
      </c>
      <c r="D28" s="37" t="s">
        <v>123</v>
      </c>
      <c r="E28" s="37" t="s">
        <v>124</v>
      </c>
      <c r="F28" s="37" t="s">
        <v>36</v>
      </c>
      <c r="G28" s="37" t="s">
        <v>37</v>
      </c>
      <c r="H28" s="37" t="s">
        <v>38</v>
      </c>
      <c r="I28" s="36">
        <v>2136018</v>
      </c>
      <c r="J28" t="str">
        <f t="shared" si="1"/>
        <v>14766</v>
      </c>
      <c r="K28">
        <f t="shared" si="2"/>
        <v>14766</v>
      </c>
      <c r="L28" s="56">
        <f t="shared" si="3"/>
        <v>2136018</v>
      </c>
    </row>
    <row r="29" spans="1:12">
      <c r="A29" s="39">
        <v>44711</v>
      </c>
      <c r="B29" s="54">
        <f t="shared" si="0"/>
        <v>5</v>
      </c>
      <c r="C29" s="39">
        <v>44711</v>
      </c>
      <c r="D29" s="37" t="s">
        <v>125</v>
      </c>
      <c r="E29" s="37" t="s">
        <v>126</v>
      </c>
      <c r="F29" s="37" t="s">
        <v>36</v>
      </c>
      <c r="G29" s="37" t="s">
        <v>37</v>
      </c>
      <c r="H29" s="37" t="s">
        <v>38</v>
      </c>
      <c r="I29" s="36">
        <v>854278</v>
      </c>
      <c r="J29" t="str">
        <f t="shared" si="1"/>
        <v>14733</v>
      </c>
      <c r="K29">
        <f t="shared" si="2"/>
        <v>14733</v>
      </c>
      <c r="L29" s="56">
        <f t="shared" si="3"/>
        <v>854278</v>
      </c>
    </row>
    <row r="30" spans="1:12">
      <c r="A30" s="39">
        <v>44713</v>
      </c>
      <c r="B30" s="54">
        <f t="shared" si="0"/>
        <v>6</v>
      </c>
      <c r="C30" s="39">
        <v>44713</v>
      </c>
      <c r="D30" s="37" t="s">
        <v>119</v>
      </c>
      <c r="E30" s="37" t="s">
        <v>120</v>
      </c>
      <c r="F30" s="37" t="s">
        <v>36</v>
      </c>
      <c r="G30" s="37" t="s">
        <v>37</v>
      </c>
      <c r="H30" s="37" t="s">
        <v>38</v>
      </c>
      <c r="I30" s="36">
        <v>770088</v>
      </c>
      <c r="J30" t="str">
        <f t="shared" si="1"/>
        <v>15138</v>
      </c>
      <c r="K30">
        <f t="shared" si="2"/>
        <v>15138</v>
      </c>
      <c r="L30" s="56">
        <f t="shared" si="3"/>
        <v>770088</v>
      </c>
    </row>
    <row r="31" spans="1:12">
      <c r="A31" s="39">
        <v>44725</v>
      </c>
      <c r="B31" s="54">
        <f t="shared" si="0"/>
        <v>6</v>
      </c>
      <c r="C31" s="39">
        <v>44725</v>
      </c>
      <c r="D31" s="37" t="s">
        <v>117</v>
      </c>
      <c r="E31" s="37" t="s">
        <v>118</v>
      </c>
      <c r="F31" s="37" t="s">
        <v>36</v>
      </c>
      <c r="G31" s="37" t="s">
        <v>37</v>
      </c>
      <c r="H31" s="37" t="s">
        <v>38</v>
      </c>
      <c r="I31" s="36">
        <v>2162649</v>
      </c>
      <c r="J31" t="str">
        <f t="shared" si="1"/>
        <v>17652</v>
      </c>
      <c r="K31">
        <f t="shared" si="2"/>
        <v>17652</v>
      </c>
      <c r="L31" s="56">
        <f t="shared" si="3"/>
        <v>2162649</v>
      </c>
    </row>
    <row r="32" spans="1:12">
      <c r="A32" s="39">
        <v>44726</v>
      </c>
      <c r="B32" s="54">
        <f t="shared" si="0"/>
        <v>6</v>
      </c>
      <c r="C32" s="39">
        <v>44726</v>
      </c>
      <c r="D32" s="37" t="s">
        <v>115</v>
      </c>
      <c r="E32" s="37" t="s">
        <v>116</v>
      </c>
      <c r="F32" s="37" t="s">
        <v>36</v>
      </c>
      <c r="G32" s="37" t="s">
        <v>37</v>
      </c>
      <c r="H32" s="37" t="s">
        <v>38</v>
      </c>
      <c r="I32" s="36">
        <v>1697436</v>
      </c>
      <c r="J32" t="str">
        <f t="shared" si="1"/>
        <v>17595</v>
      </c>
      <c r="K32">
        <f t="shared" si="2"/>
        <v>17595</v>
      </c>
      <c r="L32" s="56">
        <f t="shared" si="3"/>
        <v>1697436</v>
      </c>
    </row>
    <row r="33" spans="1:12">
      <c r="A33" s="39">
        <v>44736</v>
      </c>
      <c r="B33" s="54">
        <f t="shared" si="0"/>
        <v>6</v>
      </c>
      <c r="C33" s="39">
        <v>44736</v>
      </c>
      <c r="D33" s="37" t="s">
        <v>113</v>
      </c>
      <c r="E33" s="37" t="s">
        <v>114</v>
      </c>
      <c r="F33" s="37" t="s">
        <v>36</v>
      </c>
      <c r="G33" s="37" t="s">
        <v>37</v>
      </c>
      <c r="H33" s="37" t="s">
        <v>38</v>
      </c>
      <c r="I33" s="36">
        <v>1678349</v>
      </c>
      <c r="J33" t="str">
        <f t="shared" si="1"/>
        <v>18326</v>
      </c>
      <c r="K33">
        <f t="shared" si="2"/>
        <v>18326</v>
      </c>
      <c r="L33" s="56">
        <f t="shared" si="3"/>
        <v>1678349</v>
      </c>
    </row>
    <row r="34" spans="1:12">
      <c r="A34" s="39">
        <v>44739</v>
      </c>
      <c r="B34" s="54">
        <f t="shared" si="0"/>
        <v>6</v>
      </c>
      <c r="C34" s="39">
        <v>44739</v>
      </c>
      <c r="D34" s="37" t="s">
        <v>109</v>
      </c>
      <c r="E34" s="37" t="s">
        <v>110</v>
      </c>
      <c r="F34" s="37" t="s">
        <v>36</v>
      </c>
      <c r="G34" s="37" t="s">
        <v>37</v>
      </c>
      <c r="H34" s="37" t="s">
        <v>38</v>
      </c>
      <c r="I34" s="36">
        <v>2038931</v>
      </c>
      <c r="J34" t="str">
        <f t="shared" si="1"/>
        <v>20392</v>
      </c>
      <c r="K34">
        <f t="shared" si="2"/>
        <v>20392</v>
      </c>
      <c r="L34" s="56">
        <f t="shared" si="3"/>
        <v>2038931</v>
      </c>
    </row>
    <row r="35" spans="1:12">
      <c r="A35" s="39">
        <v>44739</v>
      </c>
      <c r="B35" s="54">
        <f t="shared" si="0"/>
        <v>6</v>
      </c>
      <c r="C35" s="39">
        <v>44739</v>
      </c>
      <c r="D35" s="37" t="s">
        <v>111</v>
      </c>
      <c r="E35" s="37" t="s">
        <v>112</v>
      </c>
      <c r="F35" s="37" t="s">
        <v>36</v>
      </c>
      <c r="G35" s="37" t="s">
        <v>37</v>
      </c>
      <c r="H35" s="37" t="s">
        <v>38</v>
      </c>
      <c r="I35" s="36">
        <v>1208647</v>
      </c>
      <c r="J35" t="str">
        <f t="shared" si="1"/>
        <v>20403</v>
      </c>
      <c r="K35">
        <f t="shared" si="2"/>
        <v>20403</v>
      </c>
      <c r="L35" s="56">
        <f t="shared" si="3"/>
        <v>1208647</v>
      </c>
    </row>
    <row r="36" spans="1:12">
      <c r="A36" s="39">
        <v>44743</v>
      </c>
      <c r="B36" s="54">
        <f t="shared" si="0"/>
        <v>7</v>
      </c>
      <c r="C36" s="39">
        <v>44743</v>
      </c>
      <c r="D36" s="37" t="s">
        <v>107</v>
      </c>
      <c r="E36" s="37" t="s">
        <v>108</v>
      </c>
      <c r="F36" s="37" t="s">
        <v>36</v>
      </c>
      <c r="G36" s="37" t="s">
        <v>37</v>
      </c>
      <c r="H36" s="37" t="s">
        <v>38</v>
      </c>
      <c r="I36" s="36">
        <v>972861</v>
      </c>
      <c r="J36" t="str">
        <f t="shared" si="1"/>
        <v>21724</v>
      </c>
      <c r="K36">
        <f t="shared" si="2"/>
        <v>21724</v>
      </c>
      <c r="L36" s="56">
        <f t="shared" si="3"/>
        <v>972861</v>
      </c>
    </row>
    <row r="37" spans="1:12">
      <c r="A37" s="39">
        <v>44744</v>
      </c>
      <c r="B37" s="54">
        <f t="shared" si="0"/>
        <v>7</v>
      </c>
      <c r="C37" s="39">
        <v>44744</v>
      </c>
      <c r="D37" s="37" t="s">
        <v>105</v>
      </c>
      <c r="E37" s="37" t="s">
        <v>106</v>
      </c>
      <c r="F37" s="37" t="s">
        <v>36</v>
      </c>
      <c r="G37" s="37" t="s">
        <v>37</v>
      </c>
      <c r="H37" s="37" t="s">
        <v>38</v>
      </c>
      <c r="I37" s="36">
        <v>1207850</v>
      </c>
      <c r="J37" t="str">
        <f t="shared" si="1"/>
        <v>21904</v>
      </c>
      <c r="K37">
        <f t="shared" si="2"/>
        <v>21904</v>
      </c>
      <c r="L37" s="56">
        <f t="shared" si="3"/>
        <v>1207850</v>
      </c>
    </row>
    <row r="38" spans="1:12">
      <c r="A38" s="39">
        <v>44749</v>
      </c>
      <c r="B38" s="54">
        <f t="shared" si="0"/>
        <v>7</v>
      </c>
      <c r="C38" s="39">
        <v>44749</v>
      </c>
      <c r="D38" s="37" t="s">
        <v>103</v>
      </c>
      <c r="E38" s="37" t="s">
        <v>104</v>
      </c>
      <c r="F38" s="37" t="s">
        <v>36</v>
      </c>
      <c r="G38" s="37" t="s">
        <v>37</v>
      </c>
      <c r="H38" s="37" t="s">
        <v>38</v>
      </c>
      <c r="I38" s="36">
        <v>1183601</v>
      </c>
      <c r="J38" t="str">
        <f t="shared" si="1"/>
        <v>23313</v>
      </c>
      <c r="K38">
        <f t="shared" si="2"/>
        <v>23313</v>
      </c>
      <c r="L38" s="56">
        <f t="shared" si="3"/>
        <v>1183601</v>
      </c>
    </row>
    <row r="39" spans="1:12">
      <c r="A39" s="39">
        <v>44757</v>
      </c>
      <c r="B39" s="54">
        <f t="shared" si="0"/>
        <v>7</v>
      </c>
      <c r="C39" s="39">
        <v>44757</v>
      </c>
      <c r="D39" s="37" t="s">
        <v>101</v>
      </c>
      <c r="E39" s="37" t="s">
        <v>102</v>
      </c>
      <c r="F39" s="37" t="s">
        <v>36</v>
      </c>
      <c r="G39" s="37" t="s">
        <v>37</v>
      </c>
      <c r="H39" s="37" t="s">
        <v>38</v>
      </c>
      <c r="I39" s="36">
        <v>943892</v>
      </c>
      <c r="J39" t="str">
        <f t="shared" si="1"/>
        <v>24367</v>
      </c>
      <c r="K39">
        <f t="shared" si="2"/>
        <v>24367</v>
      </c>
      <c r="L39" s="56">
        <f t="shared" si="3"/>
        <v>943892</v>
      </c>
    </row>
    <row r="40" spans="1:12">
      <c r="A40" s="39">
        <v>44760</v>
      </c>
      <c r="B40" s="54">
        <f t="shared" si="0"/>
        <v>7</v>
      </c>
      <c r="C40" s="39">
        <v>44760</v>
      </c>
      <c r="D40" s="37" t="s">
        <v>99</v>
      </c>
      <c r="E40" s="37" t="s">
        <v>100</v>
      </c>
      <c r="F40" s="37" t="s">
        <v>36</v>
      </c>
      <c r="G40" s="37" t="s">
        <v>37</v>
      </c>
      <c r="H40" s="37" t="s">
        <v>38</v>
      </c>
      <c r="I40" s="36">
        <v>999609</v>
      </c>
      <c r="J40" t="str">
        <f t="shared" si="1"/>
        <v>25942</v>
      </c>
      <c r="K40">
        <f t="shared" si="2"/>
        <v>25942</v>
      </c>
      <c r="L40" s="56">
        <f t="shared" si="3"/>
        <v>999609</v>
      </c>
    </row>
    <row r="41" spans="1:12">
      <c r="A41" s="39">
        <v>44761</v>
      </c>
      <c r="B41" s="54">
        <f t="shared" si="0"/>
        <v>7</v>
      </c>
      <c r="C41" s="39">
        <v>44761</v>
      </c>
      <c r="D41" s="37" t="s">
        <v>97</v>
      </c>
      <c r="E41" s="37" t="s">
        <v>98</v>
      </c>
      <c r="F41" s="37" t="s">
        <v>36</v>
      </c>
      <c r="G41" s="37" t="s">
        <v>37</v>
      </c>
      <c r="H41" s="37" t="s">
        <v>38</v>
      </c>
      <c r="I41" s="36">
        <v>940753</v>
      </c>
      <c r="J41" t="str">
        <f t="shared" si="1"/>
        <v>24247</v>
      </c>
      <c r="K41">
        <f t="shared" si="2"/>
        <v>24247</v>
      </c>
      <c r="L41" s="56">
        <f t="shared" si="3"/>
        <v>940753</v>
      </c>
    </row>
    <row r="42" spans="1:12">
      <c r="A42" s="39">
        <v>44763</v>
      </c>
      <c r="B42" s="54">
        <f t="shared" si="0"/>
        <v>7</v>
      </c>
      <c r="C42" s="39">
        <v>44763</v>
      </c>
      <c r="D42" s="37" t="s">
        <v>95</v>
      </c>
      <c r="E42" s="37" t="s">
        <v>96</v>
      </c>
      <c r="F42" s="37" t="s">
        <v>36</v>
      </c>
      <c r="G42" s="37" t="s">
        <v>37</v>
      </c>
      <c r="H42" s="37" t="s">
        <v>38</v>
      </c>
      <c r="I42" s="36">
        <v>1475858</v>
      </c>
      <c r="J42" t="str">
        <f t="shared" si="1"/>
        <v>26122</v>
      </c>
      <c r="K42">
        <f t="shared" si="2"/>
        <v>26122</v>
      </c>
      <c r="L42" s="56">
        <f t="shared" si="3"/>
        <v>1475858</v>
      </c>
    </row>
    <row r="43" spans="1:12">
      <c r="A43" s="39">
        <v>44777</v>
      </c>
      <c r="B43" s="54">
        <f t="shared" si="0"/>
        <v>8</v>
      </c>
      <c r="C43" s="39">
        <v>44777</v>
      </c>
      <c r="D43" s="37" t="s">
        <v>93</v>
      </c>
      <c r="E43" s="37" t="s">
        <v>94</v>
      </c>
      <c r="F43" s="37" t="s">
        <v>36</v>
      </c>
      <c r="G43" s="37" t="s">
        <v>37</v>
      </c>
      <c r="H43" s="37" t="s">
        <v>38</v>
      </c>
      <c r="I43" s="36">
        <v>499564</v>
      </c>
      <c r="J43" t="str">
        <f t="shared" si="1"/>
        <v>29261</v>
      </c>
      <c r="K43">
        <f t="shared" si="2"/>
        <v>29261</v>
      </c>
      <c r="L43" s="56">
        <f t="shared" si="3"/>
        <v>499564</v>
      </c>
    </row>
    <row r="44" spans="1:12">
      <c r="A44" s="39">
        <v>44783</v>
      </c>
      <c r="B44" s="54">
        <f t="shared" si="0"/>
        <v>8</v>
      </c>
      <c r="C44" s="39">
        <v>44783</v>
      </c>
      <c r="D44" s="37" t="s">
        <v>91</v>
      </c>
      <c r="E44" s="37" t="s">
        <v>92</v>
      </c>
      <c r="F44" s="37" t="s">
        <v>36</v>
      </c>
      <c r="G44" s="37" t="s">
        <v>37</v>
      </c>
      <c r="H44" s="37" t="s">
        <v>38</v>
      </c>
      <c r="I44" s="36">
        <v>1485944</v>
      </c>
      <c r="J44" t="str">
        <f t="shared" si="1"/>
        <v>29270</v>
      </c>
      <c r="K44">
        <f t="shared" si="2"/>
        <v>29270</v>
      </c>
      <c r="L44" s="56">
        <f t="shared" si="3"/>
        <v>1485944</v>
      </c>
    </row>
    <row r="45" spans="1:12">
      <c r="A45" s="39">
        <v>44784</v>
      </c>
      <c r="B45" s="54">
        <f t="shared" si="0"/>
        <v>8</v>
      </c>
      <c r="C45" s="39">
        <v>44784</v>
      </c>
      <c r="D45" s="37" t="s">
        <v>89</v>
      </c>
      <c r="E45" s="37" t="s">
        <v>90</v>
      </c>
      <c r="F45" s="37" t="s">
        <v>36</v>
      </c>
      <c r="G45" s="37" t="s">
        <v>37</v>
      </c>
      <c r="H45" s="37" t="s">
        <v>38</v>
      </c>
      <c r="I45" s="36">
        <v>1130588</v>
      </c>
      <c r="J45" t="str">
        <f t="shared" si="1"/>
        <v>29686</v>
      </c>
      <c r="K45">
        <f t="shared" si="2"/>
        <v>29686</v>
      </c>
      <c r="L45" s="56">
        <f t="shared" si="3"/>
        <v>1130588</v>
      </c>
    </row>
    <row r="46" spans="1:12">
      <c r="A46" s="39">
        <v>44789</v>
      </c>
      <c r="B46" s="54">
        <f t="shared" si="0"/>
        <v>8</v>
      </c>
      <c r="C46" s="39">
        <v>44789</v>
      </c>
      <c r="D46" s="37" t="s">
        <v>87</v>
      </c>
      <c r="E46" s="37" t="s">
        <v>88</v>
      </c>
      <c r="F46" s="37" t="s">
        <v>36</v>
      </c>
      <c r="G46" s="37" t="s">
        <v>37</v>
      </c>
      <c r="H46" s="37" t="s">
        <v>38</v>
      </c>
      <c r="I46" s="36">
        <v>1031570</v>
      </c>
      <c r="J46" t="str">
        <f t="shared" si="1"/>
        <v>31523</v>
      </c>
      <c r="K46">
        <f t="shared" si="2"/>
        <v>31523</v>
      </c>
      <c r="L46" s="56">
        <f t="shared" si="3"/>
        <v>1031570</v>
      </c>
    </row>
    <row r="47" spans="1:12">
      <c r="A47" s="39">
        <v>44791</v>
      </c>
      <c r="B47" s="54">
        <f t="shared" si="0"/>
        <v>8</v>
      </c>
      <c r="C47" s="39">
        <v>44791</v>
      </c>
      <c r="D47" s="37" t="s">
        <v>85</v>
      </c>
      <c r="E47" s="37" t="s">
        <v>86</v>
      </c>
      <c r="F47" s="37" t="s">
        <v>36</v>
      </c>
      <c r="G47" s="37" t="s">
        <v>37</v>
      </c>
      <c r="H47" s="37" t="s">
        <v>38</v>
      </c>
      <c r="I47" s="36">
        <v>1375500</v>
      </c>
      <c r="J47" t="str">
        <f t="shared" si="1"/>
        <v>31707</v>
      </c>
      <c r="K47">
        <f t="shared" si="2"/>
        <v>31707</v>
      </c>
      <c r="L47" s="56">
        <f t="shared" si="3"/>
        <v>1375500</v>
      </c>
    </row>
    <row r="48" spans="1:12">
      <c r="A48" s="39">
        <v>44792</v>
      </c>
      <c r="B48" s="54">
        <f t="shared" si="0"/>
        <v>8</v>
      </c>
      <c r="C48" s="39">
        <v>44792</v>
      </c>
      <c r="D48" s="37" t="s">
        <v>83</v>
      </c>
      <c r="E48" s="37" t="s">
        <v>84</v>
      </c>
      <c r="F48" s="37" t="s">
        <v>36</v>
      </c>
      <c r="G48" s="37" t="s">
        <v>37</v>
      </c>
      <c r="H48" s="37" t="s">
        <v>38</v>
      </c>
      <c r="I48" s="36">
        <v>846994</v>
      </c>
      <c r="J48" t="str">
        <f t="shared" si="1"/>
        <v>31713</v>
      </c>
      <c r="K48">
        <f t="shared" si="2"/>
        <v>31713</v>
      </c>
      <c r="L48" s="56">
        <f t="shared" si="3"/>
        <v>846994</v>
      </c>
    </row>
    <row r="49" spans="1:12">
      <c r="A49" s="39">
        <v>44799</v>
      </c>
      <c r="B49" s="54">
        <f t="shared" si="0"/>
        <v>8</v>
      </c>
      <c r="C49" s="39">
        <v>44799</v>
      </c>
      <c r="D49" s="37" t="s">
        <v>81</v>
      </c>
      <c r="E49" s="37" t="s">
        <v>82</v>
      </c>
      <c r="F49" s="37" t="s">
        <v>36</v>
      </c>
      <c r="G49" s="37" t="s">
        <v>37</v>
      </c>
      <c r="H49" s="37" t="s">
        <v>38</v>
      </c>
      <c r="I49" s="36">
        <v>842745</v>
      </c>
      <c r="J49" t="str">
        <f t="shared" si="1"/>
        <v>34155</v>
      </c>
      <c r="K49">
        <f t="shared" si="2"/>
        <v>34155</v>
      </c>
      <c r="L49" s="56">
        <f t="shared" si="3"/>
        <v>842745</v>
      </c>
    </row>
    <row r="50" spans="1:12">
      <c r="A50" s="39">
        <v>44802</v>
      </c>
      <c r="B50" s="54">
        <f t="shared" si="0"/>
        <v>8</v>
      </c>
      <c r="C50" s="39">
        <v>44802</v>
      </c>
      <c r="D50" s="37" t="s">
        <v>77</v>
      </c>
      <c r="E50" s="37" t="s">
        <v>78</v>
      </c>
      <c r="F50" s="37" t="s">
        <v>36</v>
      </c>
      <c r="G50" s="37" t="s">
        <v>37</v>
      </c>
      <c r="H50" s="37" t="s">
        <v>38</v>
      </c>
      <c r="I50" s="36">
        <v>805513</v>
      </c>
      <c r="J50" t="str">
        <f t="shared" si="1"/>
        <v>36273</v>
      </c>
      <c r="K50">
        <f t="shared" si="2"/>
        <v>36273</v>
      </c>
      <c r="L50" s="56">
        <f t="shared" si="3"/>
        <v>805513</v>
      </c>
    </row>
    <row r="51" spans="1:12">
      <c r="A51" s="39">
        <v>44802</v>
      </c>
      <c r="B51" s="54">
        <f t="shared" si="0"/>
        <v>8</v>
      </c>
      <c r="C51" s="39">
        <v>44802</v>
      </c>
      <c r="D51" s="37" t="s">
        <v>79</v>
      </c>
      <c r="E51" s="37" t="s">
        <v>80</v>
      </c>
      <c r="F51" s="37" t="s">
        <v>36</v>
      </c>
      <c r="G51" s="37" t="s">
        <v>37</v>
      </c>
      <c r="H51" s="37" t="s">
        <v>38</v>
      </c>
      <c r="I51" s="36">
        <v>1091362</v>
      </c>
      <c r="J51" t="str">
        <f t="shared" si="1"/>
        <v>35012</v>
      </c>
      <c r="K51">
        <f t="shared" si="2"/>
        <v>35012</v>
      </c>
      <c r="L51" s="56">
        <f t="shared" si="3"/>
        <v>1091362</v>
      </c>
    </row>
    <row r="52" spans="1:12">
      <c r="A52" s="39">
        <v>44814</v>
      </c>
      <c r="B52" s="54">
        <f t="shared" si="0"/>
        <v>9</v>
      </c>
      <c r="C52" s="39">
        <v>44814</v>
      </c>
      <c r="D52" s="37" t="s">
        <v>75</v>
      </c>
      <c r="E52" s="37" t="s">
        <v>76</v>
      </c>
      <c r="F52" s="37" t="s">
        <v>36</v>
      </c>
      <c r="G52" s="37" t="s">
        <v>37</v>
      </c>
      <c r="H52" s="37" t="s">
        <v>38</v>
      </c>
      <c r="I52" s="36">
        <v>932427</v>
      </c>
      <c r="J52" t="str">
        <f t="shared" si="1"/>
        <v>38432</v>
      </c>
      <c r="K52">
        <f t="shared" si="2"/>
        <v>38432</v>
      </c>
      <c r="L52" s="56">
        <f t="shared" si="3"/>
        <v>932427</v>
      </c>
    </row>
    <row r="53" spans="1:12">
      <c r="A53" s="39">
        <v>44824</v>
      </c>
      <c r="B53" s="54">
        <f t="shared" si="0"/>
        <v>9</v>
      </c>
      <c r="C53" s="39">
        <v>44824</v>
      </c>
      <c r="D53" s="37" t="s">
        <v>73</v>
      </c>
      <c r="E53" s="37" t="s">
        <v>74</v>
      </c>
      <c r="F53" s="37" t="s">
        <v>36</v>
      </c>
      <c r="G53" s="37" t="s">
        <v>37</v>
      </c>
      <c r="H53" s="37" t="s">
        <v>38</v>
      </c>
      <c r="I53" s="36">
        <v>807201</v>
      </c>
      <c r="J53" t="str">
        <f t="shared" si="1"/>
        <v>42299</v>
      </c>
      <c r="K53">
        <f t="shared" si="2"/>
        <v>42299</v>
      </c>
      <c r="L53" s="56">
        <f t="shared" si="3"/>
        <v>807201</v>
      </c>
    </row>
    <row r="54" spans="1:12">
      <c r="A54" s="39">
        <v>44831</v>
      </c>
      <c r="B54" s="54">
        <f t="shared" si="0"/>
        <v>9</v>
      </c>
      <c r="C54" s="39">
        <v>44831</v>
      </c>
      <c r="D54" s="37" t="s">
        <v>71</v>
      </c>
      <c r="E54" s="37" t="s">
        <v>72</v>
      </c>
      <c r="F54" s="37" t="s">
        <v>36</v>
      </c>
      <c r="G54" s="37" t="s">
        <v>37</v>
      </c>
      <c r="H54" s="37" t="s">
        <v>38</v>
      </c>
      <c r="I54" s="36">
        <v>1166269</v>
      </c>
      <c r="J54" t="str">
        <f t="shared" si="1"/>
        <v>42465</v>
      </c>
      <c r="K54">
        <f t="shared" si="2"/>
        <v>42465</v>
      </c>
      <c r="L54" s="56">
        <f t="shared" si="3"/>
        <v>1166269</v>
      </c>
    </row>
    <row r="55" spans="1:12">
      <c r="A55" s="39">
        <v>44837</v>
      </c>
      <c r="B55" s="54">
        <f t="shared" si="0"/>
        <v>10</v>
      </c>
      <c r="C55" s="39">
        <v>44837</v>
      </c>
      <c r="D55" s="37" t="s">
        <v>67</v>
      </c>
      <c r="E55" s="37" t="s">
        <v>68</v>
      </c>
      <c r="F55" s="37" t="s">
        <v>36</v>
      </c>
      <c r="G55" s="37" t="s">
        <v>37</v>
      </c>
      <c r="H55" s="37" t="s">
        <v>38</v>
      </c>
      <c r="I55" s="36">
        <v>1970477</v>
      </c>
      <c r="J55" t="str">
        <f t="shared" si="1"/>
        <v>45699</v>
      </c>
      <c r="K55">
        <f t="shared" si="2"/>
        <v>45699</v>
      </c>
      <c r="L55" s="56">
        <f t="shared" si="3"/>
        <v>1970477</v>
      </c>
    </row>
    <row r="56" spans="1:12">
      <c r="A56" s="39">
        <v>44837</v>
      </c>
      <c r="B56" s="54">
        <f t="shared" si="0"/>
        <v>10</v>
      </c>
      <c r="C56" s="39">
        <v>44837</v>
      </c>
      <c r="D56" s="37" t="s">
        <v>69</v>
      </c>
      <c r="E56" s="37" t="s">
        <v>70</v>
      </c>
      <c r="F56" s="37" t="s">
        <v>36</v>
      </c>
      <c r="G56" s="37" t="s">
        <v>37</v>
      </c>
      <c r="H56" s="37" t="s">
        <v>38</v>
      </c>
      <c r="I56" s="36">
        <v>1061576</v>
      </c>
      <c r="J56" t="str">
        <f t="shared" si="1"/>
        <v>45656</v>
      </c>
      <c r="K56">
        <f t="shared" si="2"/>
        <v>45656</v>
      </c>
      <c r="L56" s="56">
        <f t="shared" si="3"/>
        <v>1061576</v>
      </c>
    </row>
    <row r="57" spans="1:12">
      <c r="A57" s="39">
        <v>44840</v>
      </c>
      <c r="B57" s="54">
        <f t="shared" si="0"/>
        <v>10</v>
      </c>
      <c r="C57" s="39">
        <v>44840</v>
      </c>
      <c r="D57" s="37" t="s">
        <v>65</v>
      </c>
      <c r="E57" s="37" t="s">
        <v>66</v>
      </c>
      <c r="F57" s="37" t="s">
        <v>36</v>
      </c>
      <c r="G57" s="37" t="s">
        <v>37</v>
      </c>
      <c r="H57" s="37" t="s">
        <v>38</v>
      </c>
      <c r="I57" s="36">
        <v>994088</v>
      </c>
      <c r="J57" t="str">
        <f t="shared" si="1"/>
        <v>37379</v>
      </c>
      <c r="K57">
        <f t="shared" si="2"/>
        <v>37379</v>
      </c>
      <c r="L57" s="56">
        <f t="shared" si="3"/>
        <v>994088</v>
      </c>
    </row>
    <row r="58" spans="1:12">
      <c r="A58" s="39">
        <v>44842</v>
      </c>
      <c r="B58" s="54">
        <f t="shared" si="0"/>
        <v>10</v>
      </c>
      <c r="C58" s="39">
        <v>44842</v>
      </c>
      <c r="D58" s="37" t="s">
        <v>63</v>
      </c>
      <c r="E58" s="37" t="s">
        <v>64</v>
      </c>
      <c r="F58" s="37" t="s">
        <v>36</v>
      </c>
      <c r="G58" s="37" t="s">
        <v>37</v>
      </c>
      <c r="H58" s="37" t="s">
        <v>38</v>
      </c>
      <c r="I58" s="36">
        <v>645815</v>
      </c>
      <c r="J58" t="str">
        <f t="shared" si="1"/>
        <v>46587</v>
      </c>
      <c r="K58">
        <f t="shared" si="2"/>
        <v>46587</v>
      </c>
      <c r="L58" s="56">
        <f t="shared" si="3"/>
        <v>645815</v>
      </c>
    </row>
    <row r="59" spans="1:12">
      <c r="A59" s="39">
        <v>44848</v>
      </c>
      <c r="B59" s="54">
        <f t="shared" si="0"/>
        <v>10</v>
      </c>
      <c r="C59" s="39">
        <v>44848</v>
      </c>
      <c r="D59" s="37" t="s">
        <v>61</v>
      </c>
      <c r="E59" s="37" t="s">
        <v>62</v>
      </c>
      <c r="F59" s="37" t="s">
        <v>36</v>
      </c>
      <c r="G59" s="37" t="s">
        <v>37</v>
      </c>
      <c r="H59" s="37" t="s">
        <v>38</v>
      </c>
      <c r="I59" s="36">
        <v>1124865</v>
      </c>
      <c r="J59" t="str">
        <f t="shared" si="1"/>
        <v>47127</v>
      </c>
      <c r="K59">
        <f t="shared" si="2"/>
        <v>47127</v>
      </c>
      <c r="L59" s="56">
        <f t="shared" si="3"/>
        <v>1124865</v>
      </c>
    </row>
    <row r="60" spans="1:12">
      <c r="A60" s="39">
        <v>44849</v>
      </c>
      <c r="B60" s="54">
        <f t="shared" si="0"/>
        <v>10</v>
      </c>
      <c r="C60" s="39">
        <v>44849</v>
      </c>
      <c r="D60" s="37" t="s">
        <v>59</v>
      </c>
      <c r="E60" s="37" t="s">
        <v>60</v>
      </c>
      <c r="F60" s="37" t="s">
        <v>36</v>
      </c>
      <c r="G60" s="37" t="s">
        <v>37</v>
      </c>
      <c r="H60" s="37" t="s">
        <v>38</v>
      </c>
      <c r="I60" s="36">
        <v>903973</v>
      </c>
      <c r="J60" t="str">
        <f t="shared" si="1"/>
        <v>47128</v>
      </c>
      <c r="K60">
        <f t="shared" si="2"/>
        <v>47128</v>
      </c>
      <c r="L60" s="56">
        <f t="shared" si="3"/>
        <v>903973</v>
      </c>
    </row>
    <row r="61" spans="1:12">
      <c r="A61" s="39">
        <v>44859</v>
      </c>
      <c r="B61" s="54">
        <f t="shared" si="0"/>
        <v>10</v>
      </c>
      <c r="C61" s="39">
        <v>44859</v>
      </c>
      <c r="D61" s="37" t="s">
        <v>57</v>
      </c>
      <c r="E61" s="37" t="s">
        <v>58</v>
      </c>
      <c r="F61" s="37" t="s">
        <v>36</v>
      </c>
      <c r="G61" s="37" t="s">
        <v>37</v>
      </c>
      <c r="H61" s="37" t="s">
        <v>38</v>
      </c>
      <c r="I61" s="36">
        <v>2019295</v>
      </c>
      <c r="J61" t="str">
        <f t="shared" si="1"/>
        <v>48534</v>
      </c>
      <c r="K61">
        <f t="shared" si="2"/>
        <v>48534</v>
      </c>
      <c r="L61" s="56">
        <f t="shared" si="3"/>
        <v>2019295</v>
      </c>
    </row>
    <row r="62" spans="1:12">
      <c r="A62" s="39">
        <v>44865</v>
      </c>
      <c r="B62" s="54">
        <f t="shared" si="0"/>
        <v>10</v>
      </c>
      <c r="C62" s="39">
        <v>44865</v>
      </c>
      <c r="D62" s="37" t="s">
        <v>55</v>
      </c>
      <c r="E62" s="37" t="s">
        <v>56</v>
      </c>
      <c r="F62" s="37" t="s">
        <v>36</v>
      </c>
      <c r="G62" s="37" t="s">
        <v>37</v>
      </c>
      <c r="H62" s="37" t="s">
        <v>38</v>
      </c>
      <c r="I62" s="36">
        <v>1010317</v>
      </c>
      <c r="J62" t="str">
        <f t="shared" si="1"/>
        <v>49461</v>
      </c>
      <c r="K62">
        <f t="shared" si="2"/>
        <v>49461</v>
      </c>
      <c r="L62" s="56">
        <f t="shared" si="3"/>
        <v>1010317</v>
      </c>
    </row>
    <row r="63" spans="1:12">
      <c r="A63" s="39">
        <v>44867</v>
      </c>
      <c r="B63" s="54">
        <f t="shared" si="0"/>
        <v>11</v>
      </c>
      <c r="C63" s="39">
        <v>44867</v>
      </c>
      <c r="D63" s="37" t="s">
        <v>53</v>
      </c>
      <c r="E63" s="37" t="s">
        <v>54</v>
      </c>
      <c r="F63" s="37" t="s">
        <v>36</v>
      </c>
      <c r="G63" s="37" t="s">
        <v>37</v>
      </c>
      <c r="H63" s="37" t="s">
        <v>38</v>
      </c>
      <c r="I63" s="36">
        <v>538592</v>
      </c>
      <c r="J63" t="str">
        <f t="shared" si="1"/>
        <v>49612</v>
      </c>
      <c r="K63">
        <f t="shared" si="2"/>
        <v>49612</v>
      </c>
      <c r="L63" s="56">
        <f t="shared" si="3"/>
        <v>538592</v>
      </c>
    </row>
    <row r="64" spans="1:12">
      <c r="A64" s="39">
        <v>44881</v>
      </c>
      <c r="B64" s="54">
        <f t="shared" si="0"/>
        <v>11</v>
      </c>
      <c r="C64" s="39">
        <v>44881</v>
      </c>
      <c r="D64" s="37" t="s">
        <v>49</v>
      </c>
      <c r="E64" s="37" t="s">
        <v>50</v>
      </c>
      <c r="F64" s="37" t="s">
        <v>36</v>
      </c>
      <c r="G64" s="37" t="s">
        <v>37</v>
      </c>
      <c r="H64" s="37" t="s">
        <v>38</v>
      </c>
      <c r="I64" s="36">
        <v>2193128</v>
      </c>
      <c r="J64" t="str">
        <f t="shared" si="1"/>
        <v>50823</v>
      </c>
      <c r="K64">
        <f t="shared" si="2"/>
        <v>50823</v>
      </c>
      <c r="L64" s="56">
        <f t="shared" si="3"/>
        <v>2193128</v>
      </c>
    </row>
    <row r="65" spans="1:12">
      <c r="A65" s="39">
        <v>44881</v>
      </c>
      <c r="B65" s="54">
        <f t="shared" si="0"/>
        <v>11</v>
      </c>
      <c r="C65" s="39">
        <v>44881</v>
      </c>
      <c r="D65" s="37" t="s">
        <v>51</v>
      </c>
      <c r="E65" s="37" t="s">
        <v>52</v>
      </c>
      <c r="F65" s="37" t="s">
        <v>36</v>
      </c>
      <c r="G65" s="37" t="s">
        <v>37</v>
      </c>
      <c r="H65" s="37" t="s">
        <v>38</v>
      </c>
      <c r="I65" s="36">
        <v>692009</v>
      </c>
      <c r="J65" t="str">
        <f t="shared" si="1"/>
        <v>49732</v>
      </c>
      <c r="K65">
        <f t="shared" si="2"/>
        <v>49732</v>
      </c>
      <c r="L65" s="56">
        <f t="shared" si="3"/>
        <v>692009</v>
      </c>
    </row>
    <row r="66" spans="1:12">
      <c r="A66" s="39">
        <v>44890</v>
      </c>
      <c r="B66" s="54">
        <f t="shared" si="0"/>
        <v>11</v>
      </c>
      <c r="C66" s="39">
        <v>44890</v>
      </c>
      <c r="D66" s="37" t="s">
        <v>47</v>
      </c>
      <c r="E66" s="37" t="s">
        <v>48</v>
      </c>
      <c r="F66" s="37" t="s">
        <v>36</v>
      </c>
      <c r="G66" s="37" t="s">
        <v>37</v>
      </c>
      <c r="H66" s="37" t="s">
        <v>38</v>
      </c>
      <c r="I66" s="36">
        <v>1058538</v>
      </c>
      <c r="J66" t="str">
        <f t="shared" si="1"/>
        <v>52085</v>
      </c>
      <c r="K66">
        <f t="shared" si="2"/>
        <v>52085</v>
      </c>
      <c r="L66" s="56">
        <f t="shared" si="3"/>
        <v>1058538</v>
      </c>
    </row>
    <row r="67" spans="1:12">
      <c r="A67" s="39">
        <v>44895</v>
      </c>
      <c r="B67" s="54">
        <f t="shared" si="0"/>
        <v>11</v>
      </c>
      <c r="C67" s="39">
        <v>44895</v>
      </c>
      <c r="D67" s="37" t="s">
        <v>45</v>
      </c>
      <c r="E67" s="37" t="s">
        <v>46</v>
      </c>
      <c r="F67" s="37" t="s">
        <v>36</v>
      </c>
      <c r="G67" s="37" t="s">
        <v>37</v>
      </c>
      <c r="H67" s="37" t="s">
        <v>38</v>
      </c>
      <c r="I67" s="36">
        <v>622124</v>
      </c>
      <c r="J67" t="str">
        <f t="shared" si="1"/>
        <v>53253</v>
      </c>
      <c r="K67">
        <f t="shared" si="2"/>
        <v>53253</v>
      </c>
      <c r="L67" s="56">
        <f t="shared" si="3"/>
        <v>622124</v>
      </c>
    </row>
    <row r="68" spans="1:12">
      <c r="A68" s="39">
        <v>44909</v>
      </c>
      <c r="B68" s="54">
        <f t="shared" ref="B68:B71" si="5">+MONTH(C68)</f>
        <v>12</v>
      </c>
      <c r="C68" s="39">
        <v>44909</v>
      </c>
      <c r="D68" s="37" t="s">
        <v>43</v>
      </c>
      <c r="E68" s="37" t="s">
        <v>44</v>
      </c>
      <c r="F68" s="37" t="s">
        <v>36</v>
      </c>
      <c r="G68" s="37" t="s">
        <v>37</v>
      </c>
      <c r="H68" s="37" t="s">
        <v>38</v>
      </c>
      <c r="I68" s="36">
        <v>614377</v>
      </c>
      <c r="J68" t="str">
        <f t="shared" ref="J68:J71" si="6">+RIGHT(E68,5)</f>
        <v>54399</v>
      </c>
      <c r="K68">
        <f t="shared" ref="K68:K71" si="7">+J68*1</f>
        <v>54399</v>
      </c>
      <c r="L68" s="56">
        <f t="shared" ref="L68:L71" si="8">+I68</f>
        <v>614377</v>
      </c>
    </row>
    <row r="69" spans="1:12">
      <c r="A69" s="39">
        <v>44910</v>
      </c>
      <c r="B69" s="54">
        <f t="shared" si="5"/>
        <v>12</v>
      </c>
      <c r="C69" s="39">
        <v>44910</v>
      </c>
      <c r="D69" s="37" t="s">
        <v>41</v>
      </c>
      <c r="E69" s="37" t="s">
        <v>42</v>
      </c>
      <c r="F69" s="37" t="s">
        <v>36</v>
      </c>
      <c r="G69" s="37" t="s">
        <v>37</v>
      </c>
      <c r="H69" s="37" t="s">
        <v>38</v>
      </c>
      <c r="I69" s="36">
        <v>604558</v>
      </c>
      <c r="J69" t="str">
        <f t="shared" si="6"/>
        <v>55417</v>
      </c>
      <c r="K69">
        <f t="shared" si="7"/>
        <v>55417</v>
      </c>
      <c r="L69" s="56">
        <f t="shared" si="8"/>
        <v>604558</v>
      </c>
    </row>
    <row r="70" spans="1:12">
      <c r="A70" s="39">
        <v>44921</v>
      </c>
      <c r="B70" s="54">
        <f t="shared" si="5"/>
        <v>12</v>
      </c>
      <c r="C70" s="39">
        <v>44921</v>
      </c>
      <c r="D70" s="37" t="s">
        <v>39</v>
      </c>
      <c r="E70" s="37" t="s">
        <v>40</v>
      </c>
      <c r="F70" s="37" t="s">
        <v>36</v>
      </c>
      <c r="G70" s="37" t="s">
        <v>37</v>
      </c>
      <c r="H70" s="37" t="s">
        <v>38</v>
      </c>
      <c r="I70" s="36">
        <v>2022963</v>
      </c>
      <c r="J70" t="str">
        <f t="shared" si="6"/>
        <v>56824</v>
      </c>
      <c r="K70">
        <f t="shared" si="7"/>
        <v>56824</v>
      </c>
      <c r="L70" s="56">
        <f t="shared" si="8"/>
        <v>2022963</v>
      </c>
    </row>
    <row r="71" spans="1:12">
      <c r="A71" s="39">
        <v>44922</v>
      </c>
      <c r="B71" s="54">
        <f t="shared" si="5"/>
        <v>12</v>
      </c>
      <c r="C71" s="39">
        <v>44922</v>
      </c>
      <c r="D71" s="37" t="s">
        <v>34</v>
      </c>
      <c r="E71" s="37" t="s">
        <v>35</v>
      </c>
      <c r="F71" s="37" t="s">
        <v>36</v>
      </c>
      <c r="G71" s="37" t="s">
        <v>37</v>
      </c>
      <c r="H71" s="37" t="s">
        <v>38</v>
      </c>
      <c r="I71" s="36">
        <v>1232650</v>
      </c>
      <c r="J71" t="str">
        <f t="shared" si="6"/>
        <v>56708</v>
      </c>
      <c r="K71">
        <f t="shared" si="7"/>
        <v>56708</v>
      </c>
      <c r="L71" s="56">
        <f t="shared" si="8"/>
        <v>1232650</v>
      </c>
    </row>
  </sheetData>
  <autoFilter ref="A2:N2" xr:uid="{7AE24B4F-65F4-443C-ABED-519BE994E086}">
    <sortState xmlns:xlrd2="http://schemas.microsoft.com/office/spreadsheetml/2017/richdata2" ref="A3:N72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BKHĐ</vt:lpstr>
      <vt:lpstr>Thanh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2023-07-04T06:37:40Z</dcterms:created>
  <dcterms:modified xsi:type="dcterms:W3CDTF">2023-07-04T08:48:38Z</dcterms:modified>
</cp:coreProperties>
</file>