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F\2022\"/>
    </mc:Choice>
  </mc:AlternateContent>
  <xr:revisionPtr revIDLastSave="0" documentId="13_ncr:1_{C511C0B3-6BFF-4F44-AA5C-866140354A47}" xr6:coauthVersionLast="47" xr6:coauthVersionMax="47" xr10:uidLastSave="{00000000-0000-0000-0000-000000000000}"/>
  <bookViews>
    <workbookView xWindow="-120" yWindow="-120" windowWidth="29040" windowHeight="15720" xr2:uid="{CA649C7B-9152-4488-AF53-B3E78A9C7E57}"/>
  </bookViews>
  <sheets>
    <sheet name="Công nợ " sheetId="3" r:id="rId1"/>
    <sheet name="Bảng kê HĐ" sheetId="1" r:id="rId2"/>
    <sheet name="Thanh toán 2022" sheetId="4" r:id="rId3"/>
    <sheet name="KF ghi nhận" sheetId="2" r:id="rId4"/>
  </sheets>
  <definedNames>
    <definedName name="_xlnm._FilterDatabase" localSheetId="1" hidden="1">'Bảng kê HĐ'!$A$4:$P$70</definedName>
    <definedName name="_xlnm._FilterDatabase" localSheetId="3" hidden="1">'KF ghi nhận'!$A$1:$E$72</definedName>
    <definedName name="_xlnm._FilterDatabase" localSheetId="2" hidden="1">'Thanh toán 2022'!$A$2:$K$2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3" l="1"/>
  <c r="F18" i="3"/>
  <c r="G27" i="3"/>
  <c r="G28" i="3"/>
  <c r="G29" i="3"/>
  <c r="G30" i="3"/>
  <c r="G31" i="3"/>
  <c r="G32" i="3"/>
  <c r="G33" i="3"/>
  <c r="G26" i="3"/>
  <c r="G34" i="3" s="1"/>
  <c r="K13" i="4"/>
  <c r="K12" i="4"/>
  <c r="K11" i="4"/>
  <c r="K9" i="4"/>
  <c r="K10" i="4"/>
  <c r="K8" i="4"/>
  <c r="K7" i="4"/>
  <c r="K6" i="4"/>
  <c r="K5" i="4"/>
  <c r="K4" i="4"/>
  <c r="K3" i="4"/>
  <c r="K14" i="4"/>
  <c r="C25" i="3"/>
  <c r="D21" i="3"/>
  <c r="D22" i="3"/>
  <c r="D23" i="3"/>
  <c r="D20" i="3"/>
  <c r="D19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2" i="2"/>
  <c r="D6" i="3"/>
  <c r="D7" i="3"/>
  <c r="D8" i="3"/>
  <c r="D9" i="3"/>
  <c r="D10" i="3"/>
  <c r="D11" i="3"/>
  <c r="D12" i="3"/>
  <c r="D13" i="3"/>
  <c r="D14" i="3"/>
  <c r="D15" i="3"/>
  <c r="D16" i="3"/>
  <c r="D5" i="3"/>
  <c r="C6" i="3"/>
  <c r="C7" i="3"/>
  <c r="C8" i="3"/>
  <c r="C9" i="3"/>
  <c r="C10" i="3"/>
  <c r="C11" i="3"/>
  <c r="C12" i="3"/>
  <c r="C13" i="3"/>
  <c r="C14" i="3"/>
  <c r="C15" i="3"/>
  <c r="C16" i="3"/>
  <c r="C5" i="3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5" i="1"/>
  <c r="E25" i="3"/>
  <c r="C7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5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2" i="2"/>
  <c r="D25" i="3" l="1"/>
  <c r="O5" i="1"/>
  <c r="P5" i="1" s="1"/>
  <c r="O29" i="1"/>
  <c r="P29" i="1" s="1"/>
  <c r="D18" i="3"/>
  <c r="C18" i="3"/>
  <c r="O60" i="1"/>
  <c r="P60" i="1" s="1"/>
  <c r="O62" i="1"/>
  <c r="P62" i="1" s="1"/>
  <c r="O26" i="1"/>
  <c r="P26" i="1" s="1"/>
  <c r="O61" i="1"/>
  <c r="P61" i="1" s="1"/>
  <c r="O59" i="1"/>
  <c r="P59" i="1" s="1"/>
  <c r="O70" i="1"/>
  <c r="P70" i="1" s="1"/>
  <c r="O58" i="1"/>
  <c r="P58" i="1" s="1"/>
  <c r="O46" i="1"/>
  <c r="P46" i="1" s="1"/>
  <c r="O34" i="1"/>
  <c r="P34" i="1" s="1"/>
  <c r="O13" i="1"/>
  <c r="P13" i="1" s="1"/>
  <c r="O53" i="1"/>
  <c r="P53" i="1" s="1"/>
  <c r="O20" i="1"/>
  <c r="P20" i="1" s="1"/>
  <c r="O69" i="1"/>
  <c r="P69" i="1" s="1"/>
  <c r="O57" i="1"/>
  <c r="P57" i="1" s="1"/>
  <c r="O45" i="1"/>
  <c r="P45" i="1" s="1"/>
  <c r="O33" i="1"/>
  <c r="P33" i="1" s="1"/>
  <c r="O24" i="1"/>
  <c r="P24" i="1" s="1"/>
  <c r="O12" i="1"/>
  <c r="P12" i="1" s="1"/>
  <c r="O50" i="1"/>
  <c r="P50" i="1" s="1"/>
  <c r="O17" i="1"/>
  <c r="P17" i="1" s="1"/>
  <c r="O68" i="1"/>
  <c r="P68" i="1" s="1"/>
  <c r="O56" i="1"/>
  <c r="P56" i="1" s="1"/>
  <c r="O44" i="1"/>
  <c r="P44" i="1" s="1"/>
  <c r="O32" i="1"/>
  <c r="P32" i="1" s="1"/>
  <c r="O23" i="1"/>
  <c r="P23" i="1" s="1"/>
  <c r="O11" i="1"/>
  <c r="P11" i="1" s="1"/>
  <c r="O49" i="1"/>
  <c r="P49" i="1" s="1"/>
  <c r="O16" i="1"/>
  <c r="P16" i="1" s="1"/>
  <c r="O47" i="1"/>
  <c r="P47" i="1" s="1"/>
  <c r="O67" i="1"/>
  <c r="P67" i="1" s="1"/>
  <c r="O55" i="1"/>
  <c r="P55" i="1" s="1"/>
  <c r="O43" i="1"/>
  <c r="P43" i="1" s="1"/>
  <c r="O31" i="1"/>
  <c r="P31" i="1" s="1"/>
  <c r="O22" i="1"/>
  <c r="P22" i="1" s="1"/>
  <c r="O10" i="1"/>
  <c r="P10" i="1" s="1"/>
  <c r="O48" i="1"/>
  <c r="P48" i="1" s="1"/>
  <c r="O15" i="1"/>
  <c r="P15" i="1" s="1"/>
  <c r="O25" i="1"/>
  <c r="P25" i="1" s="1"/>
  <c r="O66" i="1"/>
  <c r="P66" i="1" s="1"/>
  <c r="O54" i="1"/>
  <c r="P54" i="1" s="1"/>
  <c r="O42" i="1"/>
  <c r="P42" i="1" s="1"/>
  <c r="O30" i="1"/>
  <c r="P30" i="1" s="1"/>
  <c r="O21" i="1"/>
  <c r="P21" i="1" s="1"/>
  <c r="O9" i="1"/>
  <c r="P9" i="1" s="1"/>
  <c r="O41" i="1"/>
  <c r="P41" i="1" s="1"/>
  <c r="O8" i="1"/>
  <c r="P8" i="1" s="1"/>
  <c r="O38" i="1"/>
  <c r="P38" i="1" s="1"/>
  <c r="O14" i="1"/>
  <c r="P14" i="1" s="1"/>
  <c r="O64" i="1"/>
  <c r="P64" i="1" s="1"/>
  <c r="O52" i="1"/>
  <c r="P52" i="1" s="1"/>
  <c r="O40" i="1"/>
  <c r="P40" i="1" s="1"/>
  <c r="O28" i="1"/>
  <c r="P28" i="1" s="1"/>
  <c r="O19" i="1"/>
  <c r="P19" i="1" s="1"/>
  <c r="O7" i="1"/>
  <c r="P7" i="1" s="1"/>
  <c r="O37" i="1"/>
  <c r="P37" i="1" s="1"/>
  <c r="O63" i="1"/>
  <c r="P63" i="1" s="1"/>
  <c r="O51" i="1"/>
  <c r="P51" i="1" s="1"/>
  <c r="O39" i="1"/>
  <c r="P39" i="1" s="1"/>
  <c r="O27" i="1"/>
  <c r="P27" i="1" s="1"/>
  <c r="O18" i="1"/>
  <c r="P18" i="1" s="1"/>
  <c r="O6" i="1"/>
  <c r="P6" i="1" s="1"/>
  <c r="O36" i="1"/>
  <c r="P36" i="1" s="1"/>
  <c r="O35" i="1"/>
  <c r="P35" i="1" s="1"/>
  <c r="O65" i="1"/>
  <c r="P65" i="1" s="1"/>
</calcChain>
</file>

<file path=xl/sharedStrings.xml><?xml version="1.0" encoding="utf-8"?>
<sst xmlns="http://schemas.openxmlformats.org/spreadsheetml/2006/main" count="674" uniqueCount="282">
  <si>
    <t>STT</t>
  </si>
  <si>
    <t>Số hóa đơn</t>
  </si>
  <si>
    <t>Ký hiệu</t>
  </si>
  <si>
    <t>Ngày hóa đơn</t>
  </si>
  <si>
    <t>Tên khách hàng</t>
  </si>
  <si>
    <t>NH</t>
  </si>
  <si>
    <t>Mã số thuế</t>
  </si>
  <si>
    <t>Tổng tiền hàng</t>
  </si>
  <si>
    <t>Tiền chiết khấu</t>
  </si>
  <si>
    <t>Doanh số bán chưa thuế</t>
  </si>
  <si>
    <t>Thuế suất</t>
  </si>
  <si>
    <t>Thuế GTGT</t>
  </si>
  <si>
    <t>Tổng tiền thanh toán</t>
  </si>
  <si>
    <t>0006678</t>
  </si>
  <si>
    <t>NT/21E</t>
  </si>
  <si>
    <t>06/01/2022</t>
  </si>
  <si>
    <t>CÔNG TY CỔ PHẦN KING FOOD MARKET</t>
  </si>
  <si>
    <t>0313403198</t>
  </si>
  <si>
    <t>10%</t>
  </si>
  <si>
    <t>0006679</t>
  </si>
  <si>
    <t>0006683</t>
  </si>
  <si>
    <t>0006688</t>
  </si>
  <si>
    <t>0006911</t>
  </si>
  <si>
    <t>08/01/2022</t>
  </si>
  <si>
    <t>0008656</t>
  </si>
  <si>
    <t>19/01/2022</t>
  </si>
  <si>
    <t>0010333</t>
  </si>
  <si>
    <t>26/01/2022</t>
  </si>
  <si>
    <t>0010736</t>
  </si>
  <si>
    <t>09/02/2022</t>
  </si>
  <si>
    <t>8%</t>
  </si>
  <si>
    <t>0012857</t>
  </si>
  <si>
    <t>17/02/2022</t>
  </si>
  <si>
    <t>0013855</t>
  </si>
  <si>
    <t>24/02/2022</t>
  </si>
  <si>
    <t>0014888</t>
  </si>
  <si>
    <t>01/03/2022</t>
  </si>
  <si>
    <t>00000908</t>
  </si>
  <si>
    <t>1C22TNT</t>
  </si>
  <si>
    <t>09/03/2022</t>
  </si>
  <si>
    <t>Số 37/5 Bế Văn Cấm, Phường Tân Kiểng, Quận 7, TP.HCM</t>
  </si>
  <si>
    <t>00001957</t>
  </si>
  <si>
    <t>16/03/2022</t>
  </si>
  <si>
    <t>00003076</t>
  </si>
  <si>
    <t>21/03/2022</t>
  </si>
  <si>
    <t>00004446</t>
  </si>
  <si>
    <t>28/03/2022</t>
  </si>
  <si>
    <t>00004679</t>
  </si>
  <si>
    <t>30/03/2022</t>
  </si>
  <si>
    <t>00005580</t>
  </si>
  <si>
    <t>06/04/2022</t>
  </si>
  <si>
    <t>00007490</t>
  </si>
  <si>
    <t>15/04/2022</t>
  </si>
  <si>
    <t>00009916</t>
  </si>
  <si>
    <t>26/04/2022</t>
  </si>
  <si>
    <t>00010545</t>
  </si>
  <si>
    <t>29/04/2022</t>
  </si>
  <si>
    <t>00011244</t>
  </si>
  <si>
    <t>04/05/2022</t>
  </si>
  <si>
    <t>00011387</t>
  </si>
  <si>
    <t>00011667</t>
  </si>
  <si>
    <t>07/05/2022</t>
  </si>
  <si>
    <t>00012383</t>
  </si>
  <si>
    <t>11/05/2022</t>
  </si>
  <si>
    <t>00013282</t>
  </si>
  <si>
    <t>17/05/2022</t>
  </si>
  <si>
    <t>00014675</t>
  </si>
  <si>
    <t>27/05/2022</t>
  </si>
  <si>
    <t>00015218</t>
  </si>
  <si>
    <t>01/06/2022</t>
  </si>
  <si>
    <t>00016677</t>
  </si>
  <si>
    <t>08/06/2022</t>
  </si>
  <si>
    <t>00018096</t>
  </si>
  <si>
    <t>15/06/2022</t>
  </si>
  <si>
    <t>00019619</t>
  </si>
  <si>
    <t>21/06/2022</t>
  </si>
  <si>
    <t>00021134</t>
  </si>
  <si>
    <t>28/06/2022</t>
  </si>
  <si>
    <t>00022092</t>
  </si>
  <si>
    <t>04/07/2022</t>
  </si>
  <si>
    <t>00023707</t>
  </si>
  <si>
    <t>07/07/2022</t>
  </si>
  <si>
    <t>00024326</t>
  </si>
  <si>
    <t>12/07/2022</t>
  </si>
  <si>
    <t>00025282</t>
  </si>
  <si>
    <t>14/07/2022</t>
  </si>
  <si>
    <t>00025283</t>
  </si>
  <si>
    <t>00026063</t>
  </si>
  <si>
    <t>19/07/2022</t>
  </si>
  <si>
    <t>00026796</t>
  </si>
  <si>
    <t>22/07/2022</t>
  </si>
  <si>
    <t>00027394</t>
  </si>
  <si>
    <t>26/07/2022</t>
  </si>
  <si>
    <t>Số 37/5 Bế Văn Cấm, Phường Tân Kiểng, Quận 7, Thành phố Hồ Chí Minh, Việt Nam</t>
  </si>
  <si>
    <t>00027484</t>
  </si>
  <si>
    <t>28/07/2022</t>
  </si>
  <si>
    <t>00027485</t>
  </si>
  <si>
    <t>00029230</t>
  </si>
  <si>
    <t>02/08/2022</t>
  </si>
  <si>
    <t>00029613</t>
  </si>
  <si>
    <t>09/08/2022</t>
  </si>
  <si>
    <t>CÔNG TY CỔ PHẦN KING FOOD MARKET- NGUYỄN THỊ THẬP, QUẬN 7</t>
  </si>
  <si>
    <t>Q7, HCM</t>
  </si>
  <si>
    <t/>
  </si>
  <si>
    <t>00031610</t>
  </si>
  <si>
    <t>15/08/2022</t>
  </si>
  <si>
    <t>00031741</t>
  </si>
  <si>
    <t>17/08/2022</t>
  </si>
  <si>
    <t>00034123</t>
  </si>
  <si>
    <t>20/08/2022</t>
  </si>
  <si>
    <t>00034324</t>
  </si>
  <si>
    <t>23/08/2022</t>
  </si>
  <si>
    <t>00036417</t>
  </si>
  <si>
    <t>29/08/2022</t>
  </si>
  <si>
    <t>00038161</t>
  </si>
  <si>
    <t>07/09/2022</t>
  </si>
  <si>
    <t>00040182</t>
  </si>
  <si>
    <t>12/09/2022</t>
  </si>
  <si>
    <t>00041361</t>
  </si>
  <si>
    <t>15/09/2022</t>
  </si>
  <si>
    <t>00042366</t>
  </si>
  <si>
    <t>19/09/2022</t>
  </si>
  <si>
    <t>00044226</t>
  </si>
  <si>
    <t>26/09/2022</t>
  </si>
  <si>
    <t>00045817</t>
  </si>
  <si>
    <t>04/10/2022</t>
  </si>
  <si>
    <t>00047846</t>
  </si>
  <si>
    <t>17/10/2022</t>
  </si>
  <si>
    <t>00048077</t>
  </si>
  <si>
    <t>19/10/2022</t>
  </si>
  <si>
    <t>00048727</t>
  </si>
  <si>
    <t>24/10/2022</t>
  </si>
  <si>
    <t>00049372</t>
  </si>
  <si>
    <t>28/10/2022</t>
  </si>
  <si>
    <t>00050667</t>
  </si>
  <si>
    <t>10/11/2022</t>
  </si>
  <si>
    <t>00050982</t>
  </si>
  <si>
    <t>15/11/2022</t>
  </si>
  <si>
    <t>00052039</t>
  </si>
  <si>
    <t>22/11/2022</t>
  </si>
  <si>
    <t>00053199</t>
  </si>
  <si>
    <t>29/11/2022</t>
  </si>
  <si>
    <t>00054419</t>
  </si>
  <si>
    <t>06/12/2022</t>
  </si>
  <si>
    <t>00055366</t>
  </si>
  <si>
    <t>13/12/2022</t>
  </si>
  <si>
    <t>00056182</t>
  </si>
  <si>
    <t>21/12/2022</t>
  </si>
  <si>
    <t>00056707</t>
  </si>
  <si>
    <t>23/12/2022</t>
  </si>
  <si>
    <t>00057021</t>
  </si>
  <si>
    <t>27/12/2022</t>
  </si>
  <si>
    <t>0057021</t>
  </si>
  <si>
    <t>0056707</t>
  </si>
  <si>
    <t>0056182</t>
  </si>
  <si>
    <t>0055366</t>
  </si>
  <si>
    <t>0054419</t>
  </si>
  <si>
    <t>0053199</t>
  </si>
  <si>
    <t>0052039</t>
  </si>
  <si>
    <t>0050982</t>
  </si>
  <si>
    <t>0050667</t>
  </si>
  <si>
    <t>1761961</t>
  </si>
  <si>
    <t>0049372</t>
  </si>
  <si>
    <t>0048727</t>
  </si>
  <si>
    <t>0047846</t>
  </si>
  <si>
    <t>0048077</t>
  </si>
  <si>
    <t>0045817</t>
  </si>
  <si>
    <t>0044226</t>
  </si>
  <si>
    <t>0042366</t>
  </si>
  <si>
    <t>0041361</t>
  </si>
  <si>
    <t>0040182</t>
  </si>
  <si>
    <t>0038161</t>
  </si>
  <si>
    <t>1292188</t>
  </si>
  <si>
    <t>0036417</t>
  </si>
  <si>
    <t>0034123</t>
  </si>
  <si>
    <t>0034324</t>
  </si>
  <si>
    <t>1228259</t>
  </si>
  <si>
    <t>0031741</t>
  </si>
  <si>
    <t>0031610</t>
  </si>
  <si>
    <t>0029613</t>
  </si>
  <si>
    <t>0029230</t>
  </si>
  <si>
    <t>0027485</t>
  </si>
  <si>
    <t>0027484</t>
  </si>
  <si>
    <t>0027394</t>
  </si>
  <si>
    <t>0026063</t>
  </si>
  <si>
    <t>0025283</t>
  </si>
  <si>
    <t>0025282</t>
  </si>
  <si>
    <t>0026796</t>
  </si>
  <si>
    <t>0024326</t>
  </si>
  <si>
    <t>0943624</t>
  </si>
  <si>
    <t>0023707</t>
  </si>
  <si>
    <t>0022092</t>
  </si>
  <si>
    <t>0021134</t>
  </si>
  <si>
    <t>0019619</t>
  </si>
  <si>
    <t>0018096</t>
  </si>
  <si>
    <t>0016677</t>
  </si>
  <si>
    <t>0015218</t>
  </si>
  <si>
    <t>0014675</t>
  </si>
  <si>
    <t>0013282</t>
  </si>
  <si>
    <t>0011667</t>
  </si>
  <si>
    <t>0012383</t>
  </si>
  <si>
    <t>0011244</t>
  </si>
  <si>
    <t>0010545</t>
  </si>
  <si>
    <t>0009916</t>
  </si>
  <si>
    <t>0007490</t>
  </si>
  <si>
    <t>0005580</t>
  </si>
  <si>
    <t>0004446</t>
  </si>
  <si>
    <t>0004679</t>
  </si>
  <si>
    <t>0003076</t>
  </si>
  <si>
    <t>0001957</t>
  </si>
  <si>
    <t>0000908</t>
  </si>
  <si>
    <t>0167932</t>
  </si>
  <si>
    <t>Số HĐ</t>
  </si>
  <si>
    <t>Số tiền trc thuế</t>
  </si>
  <si>
    <t>THEO DÕI CÔNG NỢ / CTY King Food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</si>
  <si>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</si>
  <si>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</si>
  <si>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</si>
  <si>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</si>
  <si>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</si>
  <si>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</si>
  <si>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</si>
  <si>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</si>
  <si>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</si>
  <si>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</si>
  <si>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</si>
  <si>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</si>
  <si>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</si>
  <si>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</si>
  <si>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</si>
  <si>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</si>
  <si>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</si>
  <si>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</si>
  <si>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</si>
  <si>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</si>
  <si>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</si>
  <si>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Dư nợ phải thu</t>
  </si>
  <si>
    <t>DANH SÁCH THU, CHI TIỀN</t>
  </si>
  <si>
    <t>Ngày hạch toán</t>
  </si>
  <si>
    <t>Ngày chứng từ</t>
  </si>
  <si>
    <t>Số chứng từ</t>
  </si>
  <si>
    <t>Diễn giải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</si>
  <si>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</si>
  <si>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</si>
  <si>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</si>
  <si>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</si>
  <si>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</si>
  <si>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</si>
  <si>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BC2212/190</t>
  </si>
  <si>
    <t>Cty KING FOOD MARKET thanh toán HD 50667, 50982, 52039, 53199, cấn trừ HD 2234421</t>
  </si>
  <si>
    <t>KF</t>
  </si>
  <si>
    <t>Thu khác</t>
  </si>
  <si>
    <t>Thu tiền gửi</t>
  </si>
  <si>
    <t>BC2211/098</t>
  </si>
  <si>
    <t>Cty KING FOOD MARKET thanh toán HD 45817,48077,47846,48727,49372</t>
  </si>
  <si>
    <t>BC2211/001</t>
  </si>
  <si>
    <t>Cty KING FOOD thanh toán HD 38161, 40182, 41361, 42366, 44226</t>
  </si>
  <si>
    <t>BC2209/051</t>
  </si>
  <si>
    <t>Cty KING FOOD MARKET HD 29230, 29613, 31610, 31741, 34324, 34123, 36417 cấn trừ HD 1292188</t>
  </si>
  <si>
    <t>BC2208/069</t>
  </si>
  <si>
    <t>Cty  KING FOOD thanh toán HD 7290, 27394, 26796, 26063, 25283, 25282, 24326, 23707, 22092, 27485</t>
  </si>
  <si>
    <t>BC2208/068</t>
  </si>
  <si>
    <t>CTY KING FOOD thanh toán HD 27484 cấn trừ HD 1228259</t>
  </si>
  <si>
    <t>BC2208/001</t>
  </si>
  <si>
    <t>Cty KING FOOD MARKET thanh toán HD 15218, 16677, 18096, 19619, 21134 cấn trừ HD 0943624</t>
  </si>
  <si>
    <t>BC2211/058</t>
  </si>
  <si>
    <t>KING FOOD MARKET thanh toán tiền hàng HD 11244,12383,11667,13282, 14675</t>
  </si>
  <si>
    <t>BC2211/086</t>
  </si>
  <si>
    <t>Cty King Food Mart thanh toán tiền HD 5580, 7490, 9916, 10545</t>
  </si>
  <si>
    <t>BC2211/085</t>
  </si>
  <si>
    <t>Cty King Food Mart thanh toán tiền HD 10736,12857,13855, 14888, 0908,1957,3076, 4679, 4446 cấn trừ HD 10546</t>
  </si>
  <si>
    <t>BC2211/173</t>
  </si>
  <si>
    <t>Cty King Food Mart thanh toán tiền HD 6679, 6911, 6678, 6683, 6688, 8656, 10333 cấn trừ HD 167932</t>
  </si>
  <si>
    <t>BC2202/005</t>
  </si>
  <si>
    <t>Cty King Food thanh toán tiền HD 653, 652, 650, 654,651</t>
  </si>
  <si>
    <t>Số dòng = 12</t>
  </si>
  <si>
    <t xml:space="preserve">Tổng thu: 157.918.095.291 </t>
  </si>
  <si>
    <t xml:space="preserve">Tổng chi: 157.268.763.874 </t>
  </si>
  <si>
    <t>Thanh toán</t>
  </si>
  <si>
    <t xml:space="preserve">Tổng thanh toán </t>
  </si>
  <si>
    <t>Hỗ trợ sinh nhật năm 2022</t>
  </si>
  <si>
    <t>CK doanh số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</si>
</sst>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_(* #,##0_);_(* \(#,##0\);_(* &quot;-&quot;??_);_(@_)"/>
    <numFmt numFmtId="166" formatCode="dd\/mm\/yyyy"/>
    <numFmt numFmtId="167" formatCode="_-* #,##0_-;\-* #,##0_-;_-* &quot;-&quot;??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rgb="FF000000"/>
      <name val="Calibri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Microsoft Sans Serif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5" borderId="2" applyAlignment="0"/>
    <xf numFmtId="40" fontId="4" fillId="5" borderId="2"/>
    <xf numFmtId="166" fontId="4" fillId="5" borderId="2"/>
    <xf numFmtId="0" fontId="7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0" fontId="0" fillId="4" borderId="0" xfId="0" applyFill="1"/>
    <xf numFmtId="0" fontId="3" fillId="4" borderId="1" xfId="0" applyFont="1" applyFill="1" applyBorder="1" applyAlignment="1">
      <alignment vertical="center"/>
    </xf>
    <xf numFmtId="0" fontId="4" fillId="5" borderId="2" xfId="2"/>
    <xf numFmtId="40" fontId="4" fillId="5" borderId="2" xfId="3"/>
    <xf numFmtId="37" fontId="0" fillId="0" borderId="0" xfId="0" applyNumberFormat="1"/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vertical="center" wrapText="1"/>
    </xf>
    <xf numFmtId="165" fontId="6" fillId="0" borderId="4" xfId="1" applyNumberFormat="1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8" fillId="0" borderId="1" xfId="1" applyNumberFormat="1" applyFont="1" applyBorder="1"/>
    <xf numFmtId="38" fontId="9" fillId="0" borderId="1" xfId="0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 applyAlignment="1">
      <alignment horizontal="left"/>
    </xf>
    <xf numFmtId="165" fontId="6" fillId="6" borderId="1" xfId="1" applyNumberFormat="1" applyFont="1" applyFill="1" applyBorder="1" applyAlignment="1">
      <alignment horizontal="center"/>
    </xf>
    <xf numFmtId="165" fontId="6" fillId="6" borderId="1" xfId="1" applyNumberFormat="1" applyFont="1" applyFill="1" applyBorder="1"/>
    <xf numFmtId="0" fontId="6" fillId="6" borderId="1" xfId="0" applyFont="1" applyFill="1" applyBorder="1"/>
    <xf numFmtId="165" fontId="11" fillId="6" borderId="1" xfId="1" applyNumberFormat="1" applyFont="1" applyFill="1" applyBorder="1" applyAlignment="1">
      <alignment horizontal="center" vertical="center"/>
    </xf>
    <xf numFmtId="165" fontId="11" fillId="6" borderId="1" xfId="1" applyNumberFormat="1" applyFont="1" applyFill="1" applyBorder="1" applyAlignment="1">
      <alignment horizontal="left" vertical="center"/>
    </xf>
    <xf numFmtId="165" fontId="6" fillId="6" borderId="1" xfId="0" applyNumberFormat="1" applyFont="1" applyFill="1" applyBorder="1"/>
    <xf numFmtId="165" fontId="13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166" fontId="4" fillId="5" borderId="2" xfId="4"/>
    <xf numFmtId="0" fontId="7" fillId="0" borderId="0" xfId="5"/>
    <xf numFmtId="38" fontId="14" fillId="7" borderId="6" xfId="5" applyNumberFormat="1" applyFont="1" applyFill="1" applyBorder="1" applyAlignment="1">
      <alignment horizontal="center" vertical="center" wrapText="1"/>
    </xf>
    <xf numFmtId="38" fontId="14" fillId="0" borderId="7" xfId="5" applyNumberFormat="1" applyFont="1" applyBorder="1" applyAlignment="1">
      <alignment horizontal="right" vertical="center"/>
    </xf>
    <xf numFmtId="0" fontId="14" fillId="7" borderId="6" xfId="5" applyFont="1" applyFill="1" applyBorder="1" applyAlignment="1">
      <alignment horizontal="center" vertical="center" wrapText="1"/>
    </xf>
    <xf numFmtId="14" fontId="14" fillId="0" borderId="7" xfId="5" applyNumberFormat="1" applyFont="1" applyBorder="1" applyAlignment="1">
      <alignment horizontal="center" vertical="center"/>
    </xf>
    <xf numFmtId="14" fontId="14" fillId="7" borderId="6" xfId="5" applyNumberFormat="1" applyFont="1" applyFill="1" applyBorder="1" applyAlignment="1">
      <alignment horizontal="center" vertical="center" wrapText="1"/>
    </xf>
    <xf numFmtId="38" fontId="9" fillId="8" borderId="7" xfId="5" applyNumberFormat="1" applyFont="1" applyFill="1" applyBorder="1" applyAlignment="1">
      <alignment horizontal="right" vertical="center"/>
    </xf>
    <xf numFmtId="14" fontId="9" fillId="8" borderId="7" xfId="5" applyNumberFormat="1" applyFont="1" applyFill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9" fillId="8" borderId="7" xfId="5" applyFont="1" applyFill="1" applyBorder="1" applyAlignment="1">
      <alignment horizontal="left" vertical="center"/>
    </xf>
    <xf numFmtId="165" fontId="8" fillId="4" borderId="1" xfId="1" applyNumberFormat="1" applyFont="1" applyFill="1" applyBorder="1" applyAlignment="1">
      <alignment horizontal="center"/>
    </xf>
    <xf numFmtId="165" fontId="0" fillId="0" borderId="0" xfId="0" applyNumberFormat="1"/>
    <xf numFmtId="37" fontId="3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65" fontId="6" fillId="0" borderId="3" xfId="1" applyNumberFormat="1" applyFont="1" applyFill="1" applyBorder="1" applyAlignment="1">
      <alignment vertical="center" wrapText="1"/>
    </xf>
    <xf numFmtId="165" fontId="6" fillId="0" borderId="4" xfId="1" applyNumberFormat="1" applyFont="1" applyFill="1" applyBorder="1" applyAlignment="1">
      <alignment vertical="center" wrapText="1"/>
    </xf>
    <xf numFmtId="14" fontId="6" fillId="6" borderId="3" xfId="0" applyNumberFormat="1" applyFont="1" applyFill="1" applyBorder="1" applyAlignment="1">
      <alignment horizontal="center"/>
    </xf>
    <xf numFmtId="14" fontId="6" fillId="6" borderId="4" xfId="0" applyNumberFormat="1" applyFont="1" applyFill="1" applyBorder="1" applyAlignment="1">
      <alignment horizontal="center"/>
    </xf>
    <xf numFmtId="14" fontId="12" fillId="3" borderId="3" xfId="0" quotePrefix="1" applyNumberFormat="1" applyFont="1" applyFill="1" applyBorder="1" applyAlignment="1">
      <alignment horizontal="center" vertical="center"/>
    </xf>
    <xf numFmtId="14" fontId="12" fillId="3" borderId="5" xfId="0" quotePrefix="1" applyNumberFormat="1" applyFont="1" applyFill="1" applyBorder="1" applyAlignment="1">
      <alignment horizontal="center" vertical="center"/>
    </xf>
    <xf numFmtId="14" fontId="12" fillId="3" borderId="4" xfId="0" quotePrefix="1" applyNumberFormat="1" applyFont="1" applyFill="1" applyBorder="1" applyAlignment="1">
      <alignment horizontal="center" vertical="center"/>
    </xf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" xfId="5" xr:uid="{4FF8D642-289A-4359-9C25-170C85632E5C}"/>
    <cellStyle name="Style 1" xfId="2" xr:uid="{7CF85BB8-8A35-4B48-A816-1F93E17E3E8A}"/>
    <cellStyle name="Style 3" xfId="4" xr:uid="{428B0E9C-C28C-42E2-BD51-114E8F304D77}"/>
    <cellStyle name="Style 4" xfId="3" xr:uid="{099E6EAB-8042-47D1-BAA6-45ACE5C2C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F81C-A0E2-42EF-AF63-AD3FAE3E5B0E}">
  <dimension ref="A1:H38"/>
  <sheetViews>
    <sheetView tabSelected="1" topLeftCell="A4" workbookViewId="0">
      <selection activeCell="J13" sqref="J13"/>
    </sheetView>
  </sheetViews>
  <sheetFormatPr defaultRowHeight="15" x14ac:dyDescent="0.25"/>
  <cols>
    <col min="1" max="1" width="11.28515625" bestFit="1" customWidth="1"/>
    <col min="2" max="2" width="30.42578125" customWidth="1"/>
    <col min="3" max="4" width="18.28515625" customWidth="1"/>
    <col min="5" max="5" width="20.42578125" customWidth="1"/>
    <col min="6" max="6" width="15.7109375" customWidth="1"/>
    <col min="7" max="7" width="22.42578125" customWidth="1"/>
    <col min="8" max="8" width="11.5703125" bestFit="1" customWidth="1"/>
  </cols>
  <sheetData>
    <row r="1" spans="1:7" ht="19.5" x14ac:dyDescent="0.3">
      <c r="A1" s="55" t="s">
        <v>214</v>
      </c>
      <c r="B1" s="55"/>
      <c r="C1" s="55"/>
      <c r="D1" s="55"/>
      <c r="E1" s="55"/>
      <c r="F1" s="55"/>
      <c r="G1" s="55"/>
    </row>
    <row r="2" spans="1:7" ht="31.5" x14ac:dyDescent="0.25">
      <c r="A2" s="15" t="s">
        <v>215</v>
      </c>
      <c r="B2" s="16" t="s">
        <v>216</v>
      </c>
      <c r="C2" s="17" t="s">
        <v>217</v>
      </c>
      <c r="D2" s="17" t="s">
        <v>11</v>
      </c>
      <c r="E2" s="16" t="s">
        <v>218</v>
      </c>
      <c r="F2" s="16" t="s">
        <v>219</v>
      </c>
      <c r="G2" s="16" t="s">
        <v>220</v>
      </c>
    </row>
    <row r="3" spans="1:7" ht="15.75" customHeight="1" x14ac:dyDescent="0.25">
      <c r="A3" s="18"/>
      <c r="B3" s="19" t="s">
        <v>221</v>
      </c>
      <c r="C3" s="56">
        <v>46796573</v>
      </c>
      <c r="D3" s="57"/>
      <c r="E3" s="19"/>
      <c r="F3" s="19"/>
      <c r="G3" s="19"/>
    </row>
    <row r="4" spans="1:7" ht="15.75" customHeight="1" x14ac:dyDescent="0.25">
      <c r="A4" s="18"/>
      <c r="B4" s="53" t="s">
        <v>281</v>
      </c>
      <c r="C4" s="20"/>
      <c r="D4" s="21"/>
      <c r="E4" s="19"/>
      <c r="F4" s="54">
        <v>2554402</v>
      </c>
      <c r="G4" s="19"/>
    </row>
    <row r="5" spans="1:7" ht="15.75" x14ac:dyDescent="0.25">
      <c r="A5" s="38">
        <v>1</v>
      </c>
      <c r="B5" s="23" t="s">
        <v>222</v>
      </c>
      <c r="C5" s="24">
        <f>+SUMIFS('Bảng kê HĐ'!K$5:K$70,'Bảng kê HĐ'!Q$5:Q$70,'Công nợ '!A5)</f>
        <v>35935342</v>
      </c>
      <c r="D5" s="24">
        <f>+SUMIFS('Bảng kê HĐ'!M$5:M$70,'Bảng kê HĐ'!Q$5:Q$70,'Công nợ '!A5)</f>
        <v>3593536</v>
      </c>
      <c r="E5" s="24"/>
      <c r="F5" s="25"/>
      <c r="G5" s="25"/>
    </row>
    <row r="6" spans="1:7" ht="15.75" x14ac:dyDescent="0.25">
      <c r="A6" s="38">
        <v>2</v>
      </c>
      <c r="B6" s="23" t="s">
        <v>223</v>
      </c>
      <c r="C6" s="24">
        <f>+SUMIFS('Bảng kê HĐ'!K$5:K$70,'Bảng kê HĐ'!Q$5:Q$70,'Công nợ '!A6)</f>
        <v>25407181</v>
      </c>
      <c r="D6" s="24">
        <f>+SUMIFS('Bảng kê HĐ'!M$5:M$70,'Bảng kê HĐ'!Q$5:Q$70,'Công nợ '!A6)</f>
        <v>2032575</v>
      </c>
      <c r="E6" s="24"/>
      <c r="F6" s="25"/>
      <c r="G6" s="26"/>
    </row>
    <row r="7" spans="1:7" ht="15.75" x14ac:dyDescent="0.25">
      <c r="A7" s="38">
        <v>3</v>
      </c>
      <c r="B7" s="23" t="s">
        <v>224</v>
      </c>
      <c r="C7" s="24">
        <f>+SUMIFS('Bảng kê HĐ'!K$5:K$70,'Bảng kê HĐ'!Q$5:Q$70,'Công nợ '!A7)</f>
        <v>45289680</v>
      </c>
      <c r="D7" s="24">
        <f>+SUMIFS('Bảng kê HĐ'!M$5:M$70,'Bảng kê HĐ'!Q$5:Q$70,'Công nợ '!A7)</f>
        <v>3623175</v>
      </c>
      <c r="E7" s="27"/>
      <c r="F7" s="25"/>
      <c r="G7" s="26"/>
    </row>
    <row r="8" spans="1:7" ht="15.75" x14ac:dyDescent="0.25">
      <c r="A8" s="38">
        <v>4</v>
      </c>
      <c r="B8" s="23" t="s">
        <v>225</v>
      </c>
      <c r="C8" s="24">
        <f>+SUMIFS('Bảng kê HĐ'!K$5:K$70,'Bảng kê HĐ'!Q$5:Q$70,'Công nợ '!A8)</f>
        <v>38627364</v>
      </c>
      <c r="D8" s="24">
        <f>+SUMIFS('Bảng kê HĐ'!M$5:M$70,'Bảng kê HĐ'!Q$5:Q$70,'Công nợ '!A8)</f>
        <v>3090189</v>
      </c>
      <c r="E8" s="27"/>
      <c r="F8" s="25"/>
      <c r="G8" s="26"/>
    </row>
    <row r="9" spans="1:7" ht="15.75" x14ac:dyDescent="0.25">
      <c r="A9" s="38">
        <v>5</v>
      </c>
      <c r="B9" s="23" t="s">
        <v>226</v>
      </c>
      <c r="C9" s="24">
        <f>+SUMIFS('Bảng kê HĐ'!K$5:K$70,'Bảng kê HĐ'!Q$5:Q$70,'Công nợ '!A9)</f>
        <v>38208138</v>
      </c>
      <c r="D9" s="24">
        <f>+SUMIFS('Bảng kê HĐ'!M$5:M$70,'Bảng kê HĐ'!Q$5:Q$70,'Công nợ '!A9)</f>
        <v>3056651</v>
      </c>
      <c r="E9" s="27"/>
      <c r="F9" s="25"/>
      <c r="G9" s="26"/>
    </row>
    <row r="10" spans="1:7" ht="15.75" x14ac:dyDescent="0.25">
      <c r="A10" s="38">
        <v>6</v>
      </c>
      <c r="B10" s="23" t="s">
        <v>227</v>
      </c>
      <c r="C10" s="24">
        <f>+SUMIFS('Bảng kê HĐ'!K$5:K$70,'Bảng kê HĐ'!Q$5:Q$70,'Công nợ '!A10)</f>
        <v>31581989</v>
      </c>
      <c r="D10" s="24">
        <f>+SUMIFS('Bảng kê HĐ'!M$5:M$70,'Bảng kê HĐ'!Q$5:Q$70,'Công nợ '!A10)</f>
        <v>2526559</v>
      </c>
      <c r="E10" s="27"/>
      <c r="F10" s="25"/>
      <c r="G10" s="29"/>
    </row>
    <row r="11" spans="1:7" ht="15.75" x14ac:dyDescent="0.25">
      <c r="A11" s="38">
        <v>7</v>
      </c>
      <c r="B11" s="23" t="s">
        <v>228</v>
      </c>
      <c r="C11" s="24">
        <f>+SUMIFS('Bảng kê HĐ'!K$5:K$70,'Bảng kê HĐ'!Q$5:Q$70,'Công nợ '!A11)</f>
        <v>51844430</v>
      </c>
      <c r="D11" s="24">
        <f>+SUMIFS('Bảng kê HĐ'!M$5:M$70,'Bảng kê HĐ'!Q$5:Q$70,'Công nợ '!A11)</f>
        <v>4147553</v>
      </c>
      <c r="E11" s="27"/>
      <c r="F11" s="25"/>
      <c r="G11" s="29"/>
    </row>
    <row r="12" spans="1:7" ht="15.75" x14ac:dyDescent="0.25">
      <c r="A12" s="38">
        <v>8</v>
      </c>
      <c r="B12" s="23" t="s">
        <v>229</v>
      </c>
      <c r="C12" s="24">
        <f>+SUMIFS('Bảng kê HĐ'!K$5:K$70,'Bảng kê HĐ'!Q$5:Q$70,'Công nợ '!A12)</f>
        <v>49964009</v>
      </c>
      <c r="D12" s="24">
        <f>+SUMIFS('Bảng kê HĐ'!M$5:M$70,'Bảng kê HĐ'!Q$5:Q$70,'Công nợ '!A12)</f>
        <v>3997119</v>
      </c>
      <c r="E12" s="24"/>
      <c r="F12" s="25"/>
      <c r="G12" s="29"/>
    </row>
    <row r="13" spans="1:7" ht="15.75" x14ac:dyDescent="0.25">
      <c r="A13" s="38">
        <v>9</v>
      </c>
      <c r="B13" s="23" t="s">
        <v>230</v>
      </c>
      <c r="C13" s="24">
        <f>+SUMIFS('Bảng kê HĐ'!K$5:K$70,'Bảng kê HĐ'!Q$5:Q$70,'Công nợ '!A13)</f>
        <v>43054943</v>
      </c>
      <c r="D13" s="24">
        <f>+SUMIFS('Bảng kê HĐ'!M$5:M$70,'Bảng kê HĐ'!Q$5:Q$70,'Công nợ '!A13)</f>
        <v>3444395</v>
      </c>
      <c r="E13" s="27"/>
      <c r="F13" s="25"/>
      <c r="G13" s="29"/>
    </row>
    <row r="14" spans="1:7" ht="15.75" x14ac:dyDescent="0.25">
      <c r="A14" s="38">
        <v>10</v>
      </c>
      <c r="B14" s="23" t="s">
        <v>231</v>
      </c>
      <c r="C14" s="24">
        <f>+SUMIFS('Bảng kê HĐ'!K$5:K$70,'Bảng kê HĐ'!Q$5:Q$70,'Công nợ '!A14)</f>
        <v>65798997</v>
      </c>
      <c r="D14" s="24">
        <f>+SUMIFS('Bảng kê HĐ'!M$5:M$70,'Bảng kê HĐ'!Q$5:Q$70,'Công nợ '!A14)</f>
        <v>5263919</v>
      </c>
      <c r="E14" s="27"/>
      <c r="F14" s="25"/>
      <c r="G14" s="29"/>
    </row>
    <row r="15" spans="1:7" ht="15.75" x14ac:dyDescent="0.25">
      <c r="A15" s="38">
        <v>11</v>
      </c>
      <c r="B15" s="23" t="s">
        <v>232</v>
      </c>
      <c r="C15" s="24">
        <f>+SUMIFS('Bảng kê HĐ'!K$5:K$70,'Bảng kê HĐ'!Q$5:Q$70,'Công nợ '!A15)</f>
        <v>48894548</v>
      </c>
      <c r="D15" s="24">
        <f>+SUMIFS('Bảng kê HĐ'!M$5:M$70,'Bảng kê HĐ'!Q$5:Q$70,'Công nợ '!A15)</f>
        <v>3911563</v>
      </c>
      <c r="E15" s="27"/>
      <c r="F15" s="25"/>
      <c r="G15" s="29"/>
    </row>
    <row r="16" spans="1:7" ht="15.75" x14ac:dyDescent="0.25">
      <c r="A16" s="38">
        <v>12</v>
      </c>
      <c r="B16" s="23" t="s">
        <v>233</v>
      </c>
      <c r="C16" s="24">
        <f>+SUMIFS('Bảng kê HĐ'!K$5:K$70,'Bảng kê HĐ'!Q$5:Q$70,'Công nợ '!A16)</f>
        <v>54449049</v>
      </c>
      <c r="D16" s="24">
        <f>+SUMIFS('Bảng kê HĐ'!M$5:M$70,'Bảng kê HĐ'!Q$5:Q$70,'Công nợ '!A16)</f>
        <v>4355924</v>
      </c>
      <c r="E16" s="27"/>
      <c r="F16" s="25"/>
      <c r="G16" s="29"/>
    </row>
    <row r="17" spans="1:7" ht="15.75" x14ac:dyDescent="0.25">
      <c r="A17" s="28"/>
      <c r="B17" s="30" t="s">
        <v>280</v>
      </c>
      <c r="C17" s="24"/>
      <c r="D17" s="24"/>
      <c r="E17" s="24"/>
      <c r="F17" s="25">
        <v>3000000</v>
      </c>
      <c r="G17" s="29"/>
    </row>
    <row r="18" spans="1:7" ht="15.75" x14ac:dyDescent="0.25">
      <c r="A18" s="58" t="s">
        <v>234</v>
      </c>
      <c r="B18" s="59"/>
      <c r="C18" s="31">
        <f>SUM(C5:C17)</f>
        <v>529055670</v>
      </c>
      <c r="D18" s="31">
        <f>SUM(D5:D17)</f>
        <v>43043158</v>
      </c>
      <c r="E18" s="31"/>
      <c r="F18" s="32">
        <f>SUM(F4:F17)</f>
        <v>5554402</v>
      </c>
      <c r="G18" s="31"/>
    </row>
    <row r="19" spans="1:7" ht="15.75" x14ac:dyDescent="0.25">
      <c r="A19" s="38">
        <v>1</v>
      </c>
      <c r="B19" s="30" t="s">
        <v>235</v>
      </c>
      <c r="C19" s="24">
        <v>-73431</v>
      </c>
      <c r="D19" s="24">
        <f>+C19*0.1</f>
        <v>-7343.1</v>
      </c>
      <c r="E19" s="24"/>
      <c r="F19" s="25"/>
      <c r="G19" s="29"/>
    </row>
    <row r="20" spans="1:7" ht="15.75" x14ac:dyDescent="0.25">
      <c r="A20" s="38">
        <v>7</v>
      </c>
      <c r="B20" s="30"/>
      <c r="C20" s="24">
        <v>-222116</v>
      </c>
      <c r="D20" s="24">
        <f>+C20*0.08</f>
        <v>-17769.28</v>
      </c>
      <c r="E20" s="24"/>
      <c r="F20" s="25"/>
      <c r="G20" s="29"/>
    </row>
    <row r="21" spans="1:7" ht="15.75" x14ac:dyDescent="0.25">
      <c r="A21" s="38">
        <v>8</v>
      </c>
      <c r="B21" s="30"/>
      <c r="C21" s="24">
        <v>-952980</v>
      </c>
      <c r="D21" s="24">
        <f t="shared" ref="D21:D23" si="0">+C21*0.08</f>
        <v>-76238.400000000009</v>
      </c>
      <c r="E21" s="24"/>
      <c r="F21" s="25"/>
      <c r="G21" s="29"/>
    </row>
    <row r="22" spans="1:7" ht="15.75" x14ac:dyDescent="0.25">
      <c r="A22" s="38">
        <v>9</v>
      </c>
      <c r="B22" s="30"/>
      <c r="C22" s="24">
        <v>-73431</v>
      </c>
      <c r="D22" s="24">
        <f t="shared" si="0"/>
        <v>-5874.4800000000005</v>
      </c>
      <c r="E22" s="24"/>
      <c r="F22" s="25"/>
      <c r="G22" s="29"/>
    </row>
    <row r="23" spans="1:7" ht="15.75" x14ac:dyDescent="0.25">
      <c r="A23" s="38">
        <v>10</v>
      </c>
      <c r="B23" s="30"/>
      <c r="C23" s="24">
        <v>-73431</v>
      </c>
      <c r="D23" s="24">
        <f t="shared" si="0"/>
        <v>-5874.4800000000005</v>
      </c>
      <c r="E23" s="24"/>
      <c r="F23" s="25"/>
      <c r="G23" s="29"/>
    </row>
    <row r="24" spans="1:7" ht="15.75" x14ac:dyDescent="0.25">
      <c r="A24" s="22"/>
      <c r="B24" s="30"/>
      <c r="C24" s="24"/>
      <c r="D24" s="24"/>
      <c r="E24" s="24"/>
      <c r="F24" s="25"/>
      <c r="G24" s="29"/>
    </row>
    <row r="25" spans="1:7" ht="15.75" x14ac:dyDescent="0.25">
      <c r="A25" s="58" t="s">
        <v>235</v>
      </c>
      <c r="B25" s="59"/>
      <c r="C25" s="31">
        <f>+SUM(C19:C23)</f>
        <v>-1395389</v>
      </c>
      <c r="D25" s="31">
        <f>+SUM(D19:D23)</f>
        <v>-113099.73999999999</v>
      </c>
      <c r="E25" s="31">
        <f>SUM(E19:E24)</f>
        <v>0</v>
      </c>
      <c r="F25" s="32"/>
      <c r="G25" s="33"/>
    </row>
    <row r="26" spans="1:7" ht="15.75" x14ac:dyDescent="0.25">
      <c r="A26" s="38">
        <v>2</v>
      </c>
      <c r="B26" s="23" t="s">
        <v>278</v>
      </c>
      <c r="C26" s="24"/>
      <c r="D26" s="24"/>
      <c r="E26" s="24"/>
      <c r="F26" s="25"/>
      <c r="G26" s="50">
        <f>+SUMIFS('Thanh toán 2022'!E$3:E$14,'Thanh toán 2022'!K$3:K$14,'Công nợ '!A26)</f>
        <v>46796573</v>
      </c>
    </row>
    <row r="27" spans="1:7" ht="15.75" x14ac:dyDescent="0.25">
      <c r="A27" s="38">
        <v>3</v>
      </c>
      <c r="B27" s="23" t="s">
        <v>278</v>
      </c>
      <c r="C27" s="24"/>
      <c r="D27" s="24"/>
      <c r="E27" s="24"/>
      <c r="F27" s="25"/>
      <c r="G27" s="50">
        <f>+SUMIFS('Thanh toán 2022'!E$3:E$14,'Thanh toán 2022'!K$3:K$14,'Công nợ '!A27)</f>
        <v>39448104</v>
      </c>
    </row>
    <row r="28" spans="1:7" ht="15.75" x14ac:dyDescent="0.25">
      <c r="A28" s="38">
        <v>5</v>
      </c>
      <c r="B28" s="23" t="s">
        <v>278</v>
      </c>
      <c r="C28" s="24"/>
      <c r="D28" s="24"/>
      <c r="E28" s="24"/>
      <c r="F28" s="25"/>
      <c r="G28" s="50">
        <f>+SUMIFS('Thanh toán 2022'!E$3:E$14,'Thanh toán 2022'!K$3:K$14,'Công nợ '!A28)</f>
        <v>115515762</v>
      </c>
    </row>
    <row r="29" spans="1:7" ht="15.75" x14ac:dyDescent="0.25">
      <c r="A29" s="38">
        <v>7</v>
      </c>
      <c r="B29" s="23" t="s">
        <v>278</v>
      </c>
      <c r="C29" s="24"/>
      <c r="D29" s="24"/>
      <c r="E29" s="24"/>
      <c r="F29" s="25"/>
      <c r="G29" s="50">
        <f>+SUMIFS('Thanh toán 2022'!E$3:E$14,'Thanh toán 2022'!K$3:K$14,'Công nợ '!A29)</f>
        <v>41264789</v>
      </c>
    </row>
    <row r="30" spans="1:7" ht="17.25" customHeight="1" x14ac:dyDescent="0.25">
      <c r="A30" s="38">
        <v>8</v>
      </c>
      <c r="B30" s="23" t="s">
        <v>278</v>
      </c>
      <c r="C30" s="24"/>
      <c r="D30" s="24"/>
      <c r="E30" s="24"/>
      <c r="F30" s="25"/>
      <c r="G30" s="50">
        <f>+SUMIFS('Thanh toán 2022'!E$3:E$14,'Thanh toán 2022'!K$3:K$14,'Công nợ '!A30)</f>
        <v>88831428</v>
      </c>
    </row>
    <row r="31" spans="1:7" ht="17.25" customHeight="1" x14ac:dyDescent="0.25">
      <c r="A31" s="38">
        <v>9</v>
      </c>
      <c r="B31" s="23"/>
      <c r="C31" s="24"/>
      <c r="D31" s="24"/>
      <c r="E31" s="24"/>
      <c r="F31" s="25"/>
      <c r="G31" s="50">
        <f>+SUMIFS('Thanh toán 2022'!E$3:E$14,'Thanh toán 2022'!K$3:K$14,'Công nợ '!A31)</f>
        <v>53881823</v>
      </c>
    </row>
    <row r="32" spans="1:7" ht="15.75" x14ac:dyDescent="0.25">
      <c r="A32" s="38">
        <v>11</v>
      </c>
      <c r="B32" s="23"/>
      <c r="C32" s="24"/>
      <c r="D32" s="24"/>
      <c r="E32" s="24"/>
      <c r="F32" s="25"/>
      <c r="G32" s="50">
        <f>+SUMIFS('Thanh toán 2022'!E$3:E$14,'Thanh toán 2022'!K$3:K$14,'Công nợ '!A32)</f>
        <v>46499338</v>
      </c>
    </row>
    <row r="33" spans="1:8" ht="15.75" x14ac:dyDescent="0.25">
      <c r="A33" s="38">
        <v>12</v>
      </c>
      <c r="B33" s="23"/>
      <c r="C33" s="24"/>
      <c r="D33" s="24"/>
      <c r="E33" s="24"/>
      <c r="F33" s="25"/>
      <c r="G33" s="50">
        <f>+SUMIFS('Thanh toán 2022'!E$3:E$14,'Thanh toán 2022'!K$3:K$14,'Công nợ '!A33)</f>
        <v>120789722</v>
      </c>
    </row>
    <row r="34" spans="1:8" ht="15.75" x14ac:dyDescent="0.25">
      <c r="A34" s="58" t="s">
        <v>279</v>
      </c>
      <c r="B34" s="59"/>
      <c r="C34" s="34"/>
      <c r="D34" s="34"/>
      <c r="E34" s="35"/>
      <c r="F34" s="33"/>
      <c r="G34" s="36">
        <f>SUM(G26:G33)</f>
        <v>553027539</v>
      </c>
    </row>
    <row r="35" spans="1:8" ht="18.75" x14ac:dyDescent="0.3">
      <c r="A35" s="60" t="s">
        <v>236</v>
      </c>
      <c r="B35" s="61"/>
      <c r="C35" s="61"/>
      <c r="D35" s="61"/>
      <c r="E35" s="61"/>
      <c r="F35" s="62"/>
      <c r="G35" s="37">
        <f>C3+C18+D18+C25+D25-G34-F18</f>
        <v>58804971.25999999</v>
      </c>
    </row>
    <row r="37" spans="1:8" x14ac:dyDescent="0.25">
      <c r="G37" s="52"/>
    </row>
    <row r="38" spans="1:8" x14ac:dyDescent="0.25">
      <c r="H38" s="51"/>
    </row>
  </sheetData>
  <mergeCells count="6">
    <mergeCell ref="A35:F35"/>
    <mergeCell ref="A1:G1"/>
    <mergeCell ref="C3:D3"/>
    <mergeCell ref="A18:B18"/>
    <mergeCell ref="A25:B25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CA22-FE77-4DCF-9E17-2FA2A827DBE1}">
  <dimension ref="A4:Q76"/>
  <sheetViews>
    <sheetView topLeftCell="A56" workbookViewId="0">
      <selection activeCell="N76" sqref="N76"/>
    </sheetView>
  </sheetViews>
  <sheetFormatPr defaultRowHeight="15" x14ac:dyDescent="0.25"/>
  <cols>
    <col min="6" max="6" width="38.7109375" style="10" customWidth="1"/>
    <col min="7" max="7" width="19.28515625" customWidth="1"/>
    <col min="8" max="8" width="13.42578125" customWidth="1"/>
    <col min="9" max="14" width="12.140625" customWidth="1"/>
    <col min="15" max="15" width="13.5703125" customWidth="1"/>
    <col min="17" max="17" width="6.28515625" customWidth="1"/>
  </cols>
  <sheetData>
    <row r="4" spans="1:17" ht="25.5" x14ac:dyDescent="0.25">
      <c r="A4" s="1" t="s">
        <v>0</v>
      </c>
      <c r="B4" s="1" t="s">
        <v>1</v>
      </c>
      <c r="C4" s="1"/>
      <c r="D4" s="1" t="s">
        <v>2</v>
      </c>
      <c r="E4" s="1" t="s">
        <v>3</v>
      </c>
      <c r="F4" s="1" t="s">
        <v>4</v>
      </c>
      <c r="G4" s="7" t="s">
        <v>5</v>
      </c>
      <c r="H4" s="7" t="s">
        <v>6</v>
      </c>
      <c r="I4" s="7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7" ht="18.75" customHeight="1" x14ac:dyDescent="0.25">
      <c r="A5" s="2">
        <v>429</v>
      </c>
      <c r="B5" s="3" t="s">
        <v>13</v>
      </c>
      <c r="C5" s="3">
        <f>+B5*1</f>
        <v>6678</v>
      </c>
      <c r="D5" s="3" t="s">
        <v>14</v>
      </c>
      <c r="E5" s="4" t="s">
        <v>15</v>
      </c>
      <c r="F5" s="11" t="s">
        <v>16</v>
      </c>
      <c r="G5" s="8" t="s">
        <v>16</v>
      </c>
      <c r="H5" s="8" t="s">
        <v>17</v>
      </c>
      <c r="I5" s="9">
        <v>1461728</v>
      </c>
      <c r="J5" s="5">
        <v>0</v>
      </c>
      <c r="K5" s="5">
        <v>1461728</v>
      </c>
      <c r="L5" s="5" t="s">
        <v>18</v>
      </c>
      <c r="M5" s="5">
        <v>146173</v>
      </c>
      <c r="N5" s="5">
        <v>1607901</v>
      </c>
      <c r="O5">
        <f>+VLOOKUP(C5,'KF ghi nhận'!B$2:C$72,2,0)</f>
        <v>1461728</v>
      </c>
      <c r="P5" s="14">
        <f>+O5-K5</f>
        <v>0</v>
      </c>
      <c r="Q5">
        <f>+MONTH(E5)</f>
        <v>1</v>
      </c>
    </row>
    <row r="6" spans="1:17" ht="18.75" customHeight="1" x14ac:dyDescent="0.25">
      <c r="A6" s="2">
        <v>430</v>
      </c>
      <c r="B6" s="3" t="s">
        <v>19</v>
      </c>
      <c r="C6" s="3">
        <f t="shared" ref="C6:C66" si="0">+B6*1</f>
        <v>6679</v>
      </c>
      <c r="D6" s="3" t="s">
        <v>14</v>
      </c>
      <c r="E6" s="4" t="s">
        <v>15</v>
      </c>
      <c r="F6" s="11" t="s">
        <v>16</v>
      </c>
      <c r="G6" s="8" t="s">
        <v>16</v>
      </c>
      <c r="H6" s="8" t="s">
        <v>17</v>
      </c>
      <c r="I6" s="9">
        <v>2695708</v>
      </c>
      <c r="J6" s="5">
        <v>0</v>
      </c>
      <c r="K6" s="5">
        <v>2695708</v>
      </c>
      <c r="L6" s="5" t="s">
        <v>18</v>
      </c>
      <c r="M6" s="5">
        <v>269571</v>
      </c>
      <c r="N6" s="5">
        <v>2965279</v>
      </c>
      <c r="O6">
        <f>+VLOOKUP(C6,'KF ghi nhận'!B$2:C$72,2,0)</f>
        <v>2695708</v>
      </c>
      <c r="P6" s="14">
        <f t="shared" ref="P6:P66" si="1">+O6-K6</f>
        <v>0</v>
      </c>
      <c r="Q6">
        <f t="shared" ref="Q6:Q69" si="2">+MONTH(E6)</f>
        <v>1</v>
      </c>
    </row>
    <row r="7" spans="1:17" ht="18.75" customHeight="1" x14ac:dyDescent="0.25">
      <c r="A7" s="2">
        <v>433</v>
      </c>
      <c r="B7" s="3" t="s">
        <v>20</v>
      </c>
      <c r="C7" s="3">
        <f t="shared" si="0"/>
        <v>6683</v>
      </c>
      <c r="D7" s="3" t="s">
        <v>14</v>
      </c>
      <c r="E7" s="4" t="s">
        <v>15</v>
      </c>
      <c r="F7" s="11" t="s">
        <v>16</v>
      </c>
      <c r="G7" s="8" t="s">
        <v>16</v>
      </c>
      <c r="H7" s="8" t="s">
        <v>17</v>
      </c>
      <c r="I7" s="9">
        <v>996240</v>
      </c>
      <c r="J7" s="5">
        <v>0</v>
      </c>
      <c r="K7" s="5">
        <v>996240</v>
      </c>
      <c r="L7" s="5" t="s">
        <v>18</v>
      </c>
      <c r="M7" s="5">
        <v>99624</v>
      </c>
      <c r="N7" s="5">
        <v>1095864</v>
      </c>
      <c r="O7">
        <f>+VLOOKUP(C7,'KF ghi nhận'!B$2:C$72,2,0)</f>
        <v>996240</v>
      </c>
      <c r="P7" s="14">
        <f t="shared" si="1"/>
        <v>0</v>
      </c>
      <c r="Q7">
        <f t="shared" si="2"/>
        <v>1</v>
      </c>
    </row>
    <row r="8" spans="1:17" ht="18.75" customHeight="1" x14ac:dyDescent="0.25">
      <c r="A8" s="2">
        <v>438</v>
      </c>
      <c r="B8" s="3" t="s">
        <v>21</v>
      </c>
      <c r="C8" s="3">
        <f t="shared" si="0"/>
        <v>6688</v>
      </c>
      <c r="D8" s="3" t="s">
        <v>14</v>
      </c>
      <c r="E8" s="4" t="s">
        <v>15</v>
      </c>
      <c r="F8" s="11" t="s">
        <v>16</v>
      </c>
      <c r="G8" s="8" t="s">
        <v>16</v>
      </c>
      <c r="H8" s="8" t="s">
        <v>17</v>
      </c>
      <c r="I8" s="9">
        <v>1698028</v>
      </c>
      <c r="J8" s="5">
        <v>0</v>
      </c>
      <c r="K8" s="5">
        <v>1698028</v>
      </c>
      <c r="L8" s="5" t="s">
        <v>18</v>
      </c>
      <c r="M8" s="5">
        <v>169803</v>
      </c>
      <c r="N8" s="5">
        <v>1867831</v>
      </c>
      <c r="O8">
        <f>+VLOOKUP(C8,'KF ghi nhận'!B$2:C$72,2,0)</f>
        <v>1698028</v>
      </c>
      <c r="P8" s="14">
        <f t="shared" si="1"/>
        <v>0</v>
      </c>
      <c r="Q8">
        <f t="shared" si="2"/>
        <v>1</v>
      </c>
    </row>
    <row r="9" spans="1:17" ht="18.75" customHeight="1" x14ac:dyDescent="0.25">
      <c r="A9" s="2">
        <v>661</v>
      </c>
      <c r="B9" s="3" t="s">
        <v>22</v>
      </c>
      <c r="C9" s="3">
        <f t="shared" si="0"/>
        <v>6911</v>
      </c>
      <c r="D9" s="3" t="s">
        <v>14</v>
      </c>
      <c r="E9" s="4" t="s">
        <v>23</v>
      </c>
      <c r="F9" s="11" t="s">
        <v>16</v>
      </c>
      <c r="G9" s="8" t="s">
        <v>16</v>
      </c>
      <c r="H9" s="8" t="s">
        <v>17</v>
      </c>
      <c r="I9" s="9">
        <v>1035916</v>
      </c>
      <c r="J9" s="5">
        <v>0</v>
      </c>
      <c r="K9" s="5">
        <v>1035916</v>
      </c>
      <c r="L9" s="5" t="s">
        <v>18</v>
      </c>
      <c r="M9" s="5">
        <v>103592</v>
      </c>
      <c r="N9" s="5">
        <v>1139508</v>
      </c>
      <c r="O9">
        <f>+VLOOKUP(C9,'KF ghi nhận'!B$2:C$72,2,0)</f>
        <v>1035916</v>
      </c>
      <c r="P9" s="14">
        <f t="shared" si="1"/>
        <v>0</v>
      </c>
      <c r="Q9">
        <f t="shared" si="2"/>
        <v>1</v>
      </c>
    </row>
    <row r="10" spans="1:17" ht="18.75" customHeight="1" x14ac:dyDescent="0.25">
      <c r="A10" s="2">
        <v>2394</v>
      </c>
      <c r="B10" s="3" t="s">
        <v>24</v>
      </c>
      <c r="C10" s="3">
        <f t="shared" si="0"/>
        <v>8656</v>
      </c>
      <c r="D10" s="3" t="s">
        <v>14</v>
      </c>
      <c r="E10" s="4" t="s">
        <v>25</v>
      </c>
      <c r="F10" s="11" t="s">
        <v>16</v>
      </c>
      <c r="G10" s="8" t="s">
        <v>16</v>
      </c>
      <c r="H10" s="8" t="s">
        <v>17</v>
      </c>
      <c r="I10" s="9">
        <v>18192426</v>
      </c>
      <c r="J10" s="5">
        <v>0</v>
      </c>
      <c r="K10" s="5">
        <v>18192426</v>
      </c>
      <c r="L10" s="5" t="s">
        <v>18</v>
      </c>
      <c r="M10" s="5">
        <v>1819243</v>
      </c>
      <c r="N10" s="5">
        <v>20011669</v>
      </c>
      <c r="O10">
        <f>+VLOOKUP(C10,'KF ghi nhận'!B$2:C$72,2,0)</f>
        <v>18192426</v>
      </c>
      <c r="P10" s="14">
        <f t="shared" si="1"/>
        <v>0</v>
      </c>
      <c r="Q10">
        <f t="shared" si="2"/>
        <v>1</v>
      </c>
    </row>
    <row r="11" spans="1:17" ht="18.75" customHeight="1" x14ac:dyDescent="0.25">
      <c r="A11" s="2">
        <v>4059</v>
      </c>
      <c r="B11" s="3" t="s">
        <v>26</v>
      </c>
      <c r="C11" s="3">
        <f t="shared" si="0"/>
        <v>10333</v>
      </c>
      <c r="D11" s="3" t="s">
        <v>14</v>
      </c>
      <c r="E11" s="4" t="s">
        <v>27</v>
      </c>
      <c r="F11" s="11" t="s">
        <v>16</v>
      </c>
      <c r="G11" s="8" t="s">
        <v>16</v>
      </c>
      <c r="H11" s="8" t="s">
        <v>17</v>
      </c>
      <c r="I11" s="9">
        <v>9855296</v>
      </c>
      <c r="J11" s="5">
        <v>0</v>
      </c>
      <c r="K11" s="5">
        <v>9855296</v>
      </c>
      <c r="L11" s="5" t="s">
        <v>18</v>
      </c>
      <c r="M11" s="5">
        <v>985530</v>
      </c>
      <c r="N11" s="5">
        <v>10840826</v>
      </c>
      <c r="O11">
        <f>+VLOOKUP(C11,'KF ghi nhận'!B$2:C$72,2,0)</f>
        <v>9855296</v>
      </c>
      <c r="P11" s="14">
        <f t="shared" si="1"/>
        <v>0</v>
      </c>
      <c r="Q11">
        <f t="shared" si="2"/>
        <v>1</v>
      </c>
    </row>
    <row r="12" spans="1:17" ht="18.75" customHeight="1" x14ac:dyDescent="0.25">
      <c r="A12" s="2">
        <v>4440</v>
      </c>
      <c r="B12" s="3" t="s">
        <v>28</v>
      </c>
      <c r="C12" s="3">
        <f t="shared" si="0"/>
        <v>10736</v>
      </c>
      <c r="D12" s="3" t="s">
        <v>14</v>
      </c>
      <c r="E12" s="4" t="s">
        <v>29</v>
      </c>
      <c r="F12" s="11" t="s">
        <v>16</v>
      </c>
      <c r="G12" s="8" t="s">
        <v>16</v>
      </c>
      <c r="H12" s="8" t="s">
        <v>17</v>
      </c>
      <c r="I12" s="9">
        <v>11449387</v>
      </c>
      <c r="J12" s="5">
        <v>0</v>
      </c>
      <c r="K12" s="5">
        <v>11449387</v>
      </c>
      <c r="L12" s="5" t="s">
        <v>30</v>
      </c>
      <c r="M12" s="5">
        <v>915951</v>
      </c>
      <c r="N12" s="5">
        <v>12365338</v>
      </c>
      <c r="O12">
        <f>+VLOOKUP(C12,'KF ghi nhận'!B$2:C$72,2,0)</f>
        <v>11449387</v>
      </c>
      <c r="P12" s="14">
        <f t="shared" si="1"/>
        <v>0</v>
      </c>
      <c r="Q12">
        <f t="shared" si="2"/>
        <v>2</v>
      </c>
    </row>
    <row r="13" spans="1:17" ht="18.75" customHeight="1" x14ac:dyDescent="0.25">
      <c r="A13" s="2">
        <v>6541</v>
      </c>
      <c r="B13" s="3" t="s">
        <v>31</v>
      </c>
      <c r="C13" s="3">
        <f t="shared" si="0"/>
        <v>12857</v>
      </c>
      <c r="D13" s="3" t="s">
        <v>14</v>
      </c>
      <c r="E13" s="4" t="s">
        <v>32</v>
      </c>
      <c r="F13" s="11" t="s">
        <v>16</v>
      </c>
      <c r="G13" s="8" t="s">
        <v>16</v>
      </c>
      <c r="H13" s="8" t="s">
        <v>17</v>
      </c>
      <c r="I13" s="9">
        <v>6569996</v>
      </c>
      <c r="J13" s="5">
        <v>0</v>
      </c>
      <c r="K13" s="5">
        <v>6569996</v>
      </c>
      <c r="L13" s="5" t="s">
        <v>30</v>
      </c>
      <c r="M13" s="5">
        <v>525600</v>
      </c>
      <c r="N13" s="5">
        <v>7095596</v>
      </c>
      <c r="O13">
        <f>+VLOOKUP(C13,'KF ghi nhận'!B$2:C$72,2,0)</f>
        <v>6569996</v>
      </c>
      <c r="P13" s="14">
        <f t="shared" si="1"/>
        <v>0</v>
      </c>
      <c r="Q13">
        <f t="shared" si="2"/>
        <v>2</v>
      </c>
    </row>
    <row r="14" spans="1:17" ht="18.75" customHeight="1" x14ac:dyDescent="0.25">
      <c r="A14" s="2">
        <v>7525</v>
      </c>
      <c r="B14" s="3" t="s">
        <v>33</v>
      </c>
      <c r="C14" s="3">
        <f t="shared" si="0"/>
        <v>13855</v>
      </c>
      <c r="D14" s="3" t="s">
        <v>14</v>
      </c>
      <c r="E14" s="4" t="s">
        <v>34</v>
      </c>
      <c r="F14" s="11" t="s">
        <v>16</v>
      </c>
      <c r="G14" s="8" t="s">
        <v>16</v>
      </c>
      <c r="H14" s="8" t="s">
        <v>17</v>
      </c>
      <c r="I14" s="9">
        <v>7387798</v>
      </c>
      <c r="J14" s="5">
        <v>0</v>
      </c>
      <c r="K14" s="5">
        <v>7387798</v>
      </c>
      <c r="L14" s="5" t="s">
        <v>30</v>
      </c>
      <c r="M14" s="5">
        <v>591024</v>
      </c>
      <c r="N14" s="5">
        <v>7978822</v>
      </c>
      <c r="O14">
        <f>+VLOOKUP(C14,'KF ghi nhận'!B$2:C$72,2,0)</f>
        <v>7387798</v>
      </c>
      <c r="P14" s="14">
        <f t="shared" si="1"/>
        <v>0</v>
      </c>
      <c r="Q14">
        <f t="shared" si="2"/>
        <v>2</v>
      </c>
    </row>
    <row r="15" spans="1:17" ht="18.75" customHeight="1" x14ac:dyDescent="0.25">
      <c r="A15" s="2">
        <v>8547</v>
      </c>
      <c r="B15" s="3" t="s">
        <v>35</v>
      </c>
      <c r="C15" s="3">
        <f t="shared" si="0"/>
        <v>14888</v>
      </c>
      <c r="D15" s="6" t="s">
        <v>14</v>
      </c>
      <c r="E15" s="4" t="s">
        <v>36</v>
      </c>
      <c r="F15" s="11" t="s">
        <v>16</v>
      </c>
      <c r="G15" s="8" t="s">
        <v>16</v>
      </c>
      <c r="H15" s="8" t="s">
        <v>17</v>
      </c>
      <c r="I15" s="9">
        <v>4449972</v>
      </c>
      <c r="J15" s="5">
        <v>0</v>
      </c>
      <c r="K15" s="5">
        <v>4449972</v>
      </c>
      <c r="L15" s="5" t="s">
        <v>18</v>
      </c>
      <c r="M15" s="5">
        <v>355998</v>
      </c>
      <c r="N15" s="5">
        <v>4805970</v>
      </c>
      <c r="O15">
        <f>+VLOOKUP(C15,'KF ghi nhận'!B$2:C$72,2,0)</f>
        <v>4449972</v>
      </c>
      <c r="P15" s="14">
        <f t="shared" si="1"/>
        <v>0</v>
      </c>
      <c r="Q15">
        <f t="shared" si="2"/>
        <v>3</v>
      </c>
    </row>
    <row r="16" spans="1:17" ht="18.75" customHeight="1" x14ac:dyDescent="0.25">
      <c r="A16" s="2">
        <v>9586</v>
      </c>
      <c r="B16" s="3" t="s">
        <v>37</v>
      </c>
      <c r="C16" s="3">
        <f t="shared" si="0"/>
        <v>908</v>
      </c>
      <c r="D16" s="3" t="s">
        <v>38</v>
      </c>
      <c r="E16" s="6" t="s">
        <v>39</v>
      </c>
      <c r="F16" s="11" t="s">
        <v>16</v>
      </c>
      <c r="G16" s="8" t="s">
        <v>40</v>
      </c>
      <c r="H16" s="8" t="s">
        <v>17</v>
      </c>
      <c r="I16" s="9">
        <v>5363074</v>
      </c>
      <c r="J16" s="5">
        <v>0</v>
      </c>
      <c r="K16" s="5">
        <v>5363074</v>
      </c>
      <c r="L16" s="5" t="s">
        <v>18</v>
      </c>
      <c r="M16" s="5">
        <v>429046</v>
      </c>
      <c r="N16" s="5">
        <v>5792120</v>
      </c>
      <c r="O16">
        <f>+VLOOKUP(C16,'KF ghi nhận'!B$2:C$72,2,0)</f>
        <v>5363074</v>
      </c>
      <c r="P16" s="14">
        <f t="shared" si="1"/>
        <v>0</v>
      </c>
      <c r="Q16">
        <f t="shared" si="2"/>
        <v>3</v>
      </c>
    </row>
    <row r="17" spans="1:17" ht="18.75" customHeight="1" x14ac:dyDescent="0.25">
      <c r="A17" s="2">
        <v>10624</v>
      </c>
      <c r="B17" s="3" t="s">
        <v>41</v>
      </c>
      <c r="C17" s="3">
        <f t="shared" si="0"/>
        <v>1957</v>
      </c>
      <c r="D17" s="3" t="s">
        <v>38</v>
      </c>
      <c r="E17" s="6" t="s">
        <v>42</v>
      </c>
      <c r="F17" s="11" t="s">
        <v>16</v>
      </c>
      <c r="G17" s="8" t="s">
        <v>40</v>
      </c>
      <c r="H17" s="8" t="s">
        <v>17</v>
      </c>
      <c r="I17" s="9">
        <v>14840796</v>
      </c>
      <c r="J17" s="5">
        <v>0</v>
      </c>
      <c r="K17" s="5">
        <v>14840796</v>
      </c>
      <c r="L17" s="5" t="s">
        <v>18</v>
      </c>
      <c r="M17" s="5">
        <v>1187264</v>
      </c>
      <c r="N17" s="5">
        <v>16028060</v>
      </c>
      <c r="O17">
        <f>+VLOOKUP(C17,'KF ghi nhận'!B$2:C$72,2,0)</f>
        <v>14840796</v>
      </c>
      <c r="P17" s="14">
        <f t="shared" si="1"/>
        <v>0</v>
      </c>
      <c r="Q17">
        <f t="shared" si="2"/>
        <v>3</v>
      </c>
    </row>
    <row r="18" spans="1:17" ht="18.75" customHeight="1" x14ac:dyDescent="0.25">
      <c r="A18" s="2">
        <v>11732</v>
      </c>
      <c r="B18" s="3" t="s">
        <v>43</v>
      </c>
      <c r="C18" s="3">
        <f t="shared" si="0"/>
        <v>3076</v>
      </c>
      <c r="D18" s="3" t="s">
        <v>38</v>
      </c>
      <c r="E18" s="6" t="s">
        <v>44</v>
      </c>
      <c r="F18" s="11" t="s">
        <v>16</v>
      </c>
      <c r="G18" s="8" t="s">
        <v>40</v>
      </c>
      <c r="H18" s="8" t="s">
        <v>17</v>
      </c>
      <c r="I18" s="9">
        <v>6589356</v>
      </c>
      <c r="J18" s="5">
        <v>0</v>
      </c>
      <c r="K18" s="5">
        <v>6589356</v>
      </c>
      <c r="L18" s="5" t="s">
        <v>18</v>
      </c>
      <c r="M18" s="5">
        <v>527148</v>
      </c>
      <c r="N18" s="5">
        <v>7116504</v>
      </c>
      <c r="O18">
        <f>+VLOOKUP(C18,'KF ghi nhận'!B$2:C$72,2,0)</f>
        <v>6589356</v>
      </c>
      <c r="P18" s="14">
        <f t="shared" si="1"/>
        <v>0</v>
      </c>
      <c r="Q18">
        <f t="shared" si="2"/>
        <v>3</v>
      </c>
    </row>
    <row r="19" spans="1:17" ht="18.75" customHeight="1" x14ac:dyDescent="0.25">
      <c r="A19" s="2">
        <v>13095</v>
      </c>
      <c r="B19" s="3" t="s">
        <v>45</v>
      </c>
      <c r="C19" s="3">
        <f t="shared" si="0"/>
        <v>4446</v>
      </c>
      <c r="D19" s="3" t="s">
        <v>38</v>
      </c>
      <c r="E19" s="6" t="s">
        <v>46</v>
      </c>
      <c r="F19" s="11" t="s">
        <v>16</v>
      </c>
      <c r="G19" s="8" t="s">
        <v>40</v>
      </c>
      <c r="H19" s="8" t="s">
        <v>17</v>
      </c>
      <c r="I19" s="9">
        <v>11758904</v>
      </c>
      <c r="J19" s="5">
        <v>0</v>
      </c>
      <c r="K19" s="5">
        <v>11758904</v>
      </c>
      <c r="L19" s="5" t="s">
        <v>18</v>
      </c>
      <c r="M19" s="5">
        <v>940713</v>
      </c>
      <c r="N19" s="5">
        <v>12699617</v>
      </c>
      <c r="O19">
        <f>+VLOOKUP(C19,'KF ghi nhận'!B$2:C$72,2,0)</f>
        <v>11758904</v>
      </c>
      <c r="P19" s="14">
        <f t="shared" si="1"/>
        <v>0</v>
      </c>
      <c r="Q19">
        <f t="shared" si="2"/>
        <v>3</v>
      </c>
    </row>
    <row r="20" spans="1:17" ht="18.75" customHeight="1" x14ac:dyDescent="0.25">
      <c r="A20" s="2">
        <v>13324</v>
      </c>
      <c r="B20" s="3" t="s">
        <v>47</v>
      </c>
      <c r="C20" s="3">
        <f t="shared" si="0"/>
        <v>4679</v>
      </c>
      <c r="D20" s="3" t="s">
        <v>38</v>
      </c>
      <c r="E20" s="6" t="s">
        <v>48</v>
      </c>
      <c r="F20" s="11" t="s">
        <v>16</v>
      </c>
      <c r="G20" s="8" t="s">
        <v>40</v>
      </c>
      <c r="H20" s="8" t="s">
        <v>17</v>
      </c>
      <c r="I20" s="9">
        <v>2287578</v>
      </c>
      <c r="J20" s="5">
        <v>0</v>
      </c>
      <c r="K20" s="5">
        <v>2287578</v>
      </c>
      <c r="L20" s="5" t="s">
        <v>18</v>
      </c>
      <c r="M20" s="5">
        <v>183006</v>
      </c>
      <c r="N20" s="5">
        <v>2470584</v>
      </c>
      <c r="O20">
        <f>+VLOOKUP(C20,'KF ghi nhận'!B$2:C$72,2,0)</f>
        <v>2287578</v>
      </c>
      <c r="P20" s="14">
        <f t="shared" si="1"/>
        <v>0</v>
      </c>
      <c r="Q20">
        <f t="shared" si="2"/>
        <v>3</v>
      </c>
    </row>
    <row r="21" spans="1:17" ht="18.75" customHeight="1" x14ac:dyDescent="0.25">
      <c r="A21" s="2">
        <v>14215</v>
      </c>
      <c r="B21" s="3" t="s">
        <v>49</v>
      </c>
      <c r="C21" s="3">
        <f t="shared" si="0"/>
        <v>5580</v>
      </c>
      <c r="D21" s="3" t="s">
        <v>38</v>
      </c>
      <c r="E21" s="6" t="s">
        <v>50</v>
      </c>
      <c r="F21" s="11" t="s">
        <v>16</v>
      </c>
      <c r="G21" s="8" t="s">
        <v>40</v>
      </c>
      <c r="H21" s="8" t="s">
        <v>17</v>
      </c>
      <c r="I21" s="9">
        <v>5071998</v>
      </c>
      <c r="J21" s="5">
        <v>0</v>
      </c>
      <c r="K21" s="5">
        <v>5071998</v>
      </c>
      <c r="L21" s="5" t="s">
        <v>18</v>
      </c>
      <c r="M21" s="5">
        <v>405760</v>
      </c>
      <c r="N21" s="5">
        <v>5477758</v>
      </c>
      <c r="O21">
        <f>+VLOOKUP(C21,'KF ghi nhận'!B$2:C$72,2,0)</f>
        <v>5071998</v>
      </c>
      <c r="P21" s="14">
        <f t="shared" si="1"/>
        <v>0</v>
      </c>
      <c r="Q21">
        <f t="shared" si="2"/>
        <v>4</v>
      </c>
    </row>
    <row r="22" spans="1:17" ht="18.75" customHeight="1" x14ac:dyDescent="0.25">
      <c r="A22" s="2">
        <v>16102</v>
      </c>
      <c r="B22" s="3" t="s">
        <v>51</v>
      </c>
      <c r="C22" s="3">
        <f t="shared" si="0"/>
        <v>7490</v>
      </c>
      <c r="D22" s="3" t="s">
        <v>38</v>
      </c>
      <c r="E22" s="6" t="s">
        <v>52</v>
      </c>
      <c r="F22" s="11" t="s">
        <v>16</v>
      </c>
      <c r="G22" s="8" t="s">
        <v>40</v>
      </c>
      <c r="H22" s="8" t="s">
        <v>17</v>
      </c>
      <c r="I22" s="9">
        <v>11562312</v>
      </c>
      <c r="J22" s="5">
        <v>0</v>
      </c>
      <c r="K22" s="5">
        <v>11562312</v>
      </c>
      <c r="L22" s="5" t="s">
        <v>30</v>
      </c>
      <c r="M22" s="5">
        <v>924985</v>
      </c>
      <c r="N22" s="5">
        <v>12487297</v>
      </c>
      <c r="O22">
        <f>+VLOOKUP(C22,'KF ghi nhận'!B$2:C$72,2,0)</f>
        <v>11562312</v>
      </c>
      <c r="P22" s="14">
        <f t="shared" si="1"/>
        <v>0</v>
      </c>
      <c r="Q22">
        <f t="shared" si="2"/>
        <v>4</v>
      </c>
    </row>
    <row r="23" spans="1:17" ht="18.75" customHeight="1" x14ac:dyDescent="0.25">
      <c r="A23" s="2">
        <v>18513</v>
      </c>
      <c r="B23" s="3" t="s">
        <v>53</v>
      </c>
      <c r="C23" s="3">
        <f t="shared" si="0"/>
        <v>9916</v>
      </c>
      <c r="D23" s="3" t="s">
        <v>38</v>
      </c>
      <c r="E23" s="6" t="s">
        <v>54</v>
      </c>
      <c r="F23" s="11" t="s">
        <v>16</v>
      </c>
      <c r="G23" s="8" t="s">
        <v>40</v>
      </c>
      <c r="H23" s="8" t="s">
        <v>17</v>
      </c>
      <c r="I23" s="9">
        <v>6127818</v>
      </c>
      <c r="J23" s="5">
        <v>0</v>
      </c>
      <c r="K23" s="5">
        <v>6127818</v>
      </c>
      <c r="L23" s="5" t="s">
        <v>30</v>
      </c>
      <c r="M23" s="5">
        <v>490225</v>
      </c>
      <c r="N23" s="5">
        <v>6618043</v>
      </c>
      <c r="O23">
        <f>+VLOOKUP(C23,'KF ghi nhận'!B$2:C$72,2,0)</f>
        <v>6127818</v>
      </c>
      <c r="P23" s="14">
        <f t="shared" si="1"/>
        <v>0</v>
      </c>
      <c r="Q23">
        <f t="shared" si="2"/>
        <v>4</v>
      </c>
    </row>
    <row r="24" spans="1:17" ht="18.75" customHeight="1" x14ac:dyDescent="0.25">
      <c r="A24" s="2">
        <v>19131</v>
      </c>
      <c r="B24" s="3" t="s">
        <v>55</v>
      </c>
      <c r="C24" s="3">
        <f t="shared" si="0"/>
        <v>10545</v>
      </c>
      <c r="D24" s="3" t="s">
        <v>38</v>
      </c>
      <c r="E24" s="6" t="s">
        <v>56</v>
      </c>
      <c r="F24" s="11" t="s">
        <v>16</v>
      </c>
      <c r="G24" s="8" t="s">
        <v>40</v>
      </c>
      <c r="H24" s="8" t="s">
        <v>17</v>
      </c>
      <c r="I24" s="9">
        <v>15865236</v>
      </c>
      <c r="J24" s="5">
        <v>0</v>
      </c>
      <c r="K24" s="5">
        <v>15865236</v>
      </c>
      <c r="L24" s="5" t="s">
        <v>30</v>
      </c>
      <c r="M24" s="5">
        <v>1269219</v>
      </c>
      <c r="N24" s="5">
        <v>17134455</v>
      </c>
      <c r="O24">
        <f>+VLOOKUP(C24,'KF ghi nhận'!B$2:C$72,2,0)</f>
        <v>15865236</v>
      </c>
      <c r="P24" s="14">
        <f t="shared" si="1"/>
        <v>0</v>
      </c>
      <c r="Q24">
        <f t="shared" si="2"/>
        <v>4</v>
      </c>
    </row>
    <row r="25" spans="1:17" ht="18.75" customHeight="1" x14ac:dyDescent="0.25">
      <c r="A25" s="2">
        <v>19827</v>
      </c>
      <c r="B25" s="3" t="s">
        <v>57</v>
      </c>
      <c r="C25" s="3">
        <f t="shared" si="0"/>
        <v>11244</v>
      </c>
      <c r="D25" s="3" t="s">
        <v>38</v>
      </c>
      <c r="E25" s="6" t="s">
        <v>58</v>
      </c>
      <c r="F25" s="11" t="s">
        <v>16</v>
      </c>
      <c r="G25" s="8" t="s">
        <v>40</v>
      </c>
      <c r="H25" s="8" t="s">
        <v>17</v>
      </c>
      <c r="I25" s="9">
        <v>10423242</v>
      </c>
      <c r="J25" s="5">
        <v>0</v>
      </c>
      <c r="K25" s="5">
        <v>10423242</v>
      </c>
      <c r="L25" s="5" t="s">
        <v>18</v>
      </c>
      <c r="M25" s="5">
        <v>833859</v>
      </c>
      <c r="N25" s="5">
        <v>11257101</v>
      </c>
      <c r="O25">
        <f>+VLOOKUP(C25,'KF ghi nhận'!B$2:C$72,2,0)</f>
        <v>10423242</v>
      </c>
      <c r="P25" s="14">
        <f t="shared" si="1"/>
        <v>0</v>
      </c>
      <c r="Q25">
        <f t="shared" si="2"/>
        <v>5</v>
      </c>
    </row>
    <row r="26" spans="1:17" ht="18.75" customHeight="1" x14ac:dyDescent="0.25">
      <c r="A26" s="2">
        <v>20246</v>
      </c>
      <c r="B26" s="3" t="s">
        <v>60</v>
      </c>
      <c r="C26" s="3">
        <f t="shared" si="0"/>
        <v>11667</v>
      </c>
      <c r="D26" s="3" t="s">
        <v>38</v>
      </c>
      <c r="E26" s="6" t="s">
        <v>61</v>
      </c>
      <c r="F26" s="11" t="s">
        <v>16</v>
      </c>
      <c r="G26" s="8" t="s">
        <v>40</v>
      </c>
      <c r="H26" s="8" t="s">
        <v>17</v>
      </c>
      <c r="I26" s="9">
        <v>1592672</v>
      </c>
      <c r="J26" s="5">
        <v>0</v>
      </c>
      <c r="K26" s="5">
        <v>1592672</v>
      </c>
      <c r="L26" s="5" t="s">
        <v>18</v>
      </c>
      <c r="M26" s="5">
        <v>127414</v>
      </c>
      <c r="N26" s="5">
        <v>1720086</v>
      </c>
      <c r="O26">
        <f>+VLOOKUP(C26,'KF ghi nhận'!B$2:C$72,2,0)</f>
        <v>1592672</v>
      </c>
      <c r="P26" s="14">
        <f t="shared" si="1"/>
        <v>0</v>
      </c>
      <c r="Q26">
        <f t="shared" si="2"/>
        <v>5</v>
      </c>
    </row>
    <row r="27" spans="1:17" ht="18.75" customHeight="1" x14ac:dyDescent="0.25">
      <c r="A27" s="2">
        <v>20960</v>
      </c>
      <c r="B27" s="3" t="s">
        <v>62</v>
      </c>
      <c r="C27" s="3">
        <f t="shared" si="0"/>
        <v>12383</v>
      </c>
      <c r="D27" s="3" t="s">
        <v>38</v>
      </c>
      <c r="E27" s="6" t="s">
        <v>63</v>
      </c>
      <c r="F27" s="11" t="s">
        <v>16</v>
      </c>
      <c r="G27" s="8" t="s">
        <v>40</v>
      </c>
      <c r="H27" s="8" t="s">
        <v>17</v>
      </c>
      <c r="I27" s="9">
        <v>10428862</v>
      </c>
      <c r="J27" s="5">
        <v>0</v>
      </c>
      <c r="K27" s="5">
        <v>10428862</v>
      </c>
      <c r="L27" s="5" t="s">
        <v>18</v>
      </c>
      <c r="M27" s="5">
        <v>834309</v>
      </c>
      <c r="N27" s="5">
        <v>11263171</v>
      </c>
      <c r="O27">
        <f>+VLOOKUP(C27,'KF ghi nhận'!B$2:C$72,2,0)</f>
        <v>10428862</v>
      </c>
      <c r="P27" s="14">
        <f t="shared" si="1"/>
        <v>0</v>
      </c>
      <c r="Q27">
        <f t="shared" si="2"/>
        <v>5</v>
      </c>
    </row>
    <row r="28" spans="1:17" ht="18.75" customHeight="1" x14ac:dyDescent="0.25">
      <c r="A28" s="2">
        <v>21853</v>
      </c>
      <c r="B28" s="3" t="s">
        <v>64</v>
      </c>
      <c r="C28" s="3">
        <f t="shared" si="0"/>
        <v>13282</v>
      </c>
      <c r="D28" s="3" t="s">
        <v>38</v>
      </c>
      <c r="E28" s="6" t="s">
        <v>65</v>
      </c>
      <c r="F28" s="11" t="s">
        <v>16</v>
      </c>
      <c r="G28" s="8" t="s">
        <v>40</v>
      </c>
      <c r="H28" s="8" t="s">
        <v>17</v>
      </c>
      <c r="I28" s="9">
        <v>8215788</v>
      </c>
      <c r="J28" s="5">
        <v>0</v>
      </c>
      <c r="K28" s="5">
        <v>8215788</v>
      </c>
      <c r="L28" s="5" t="s">
        <v>18</v>
      </c>
      <c r="M28" s="5">
        <v>657263</v>
      </c>
      <c r="N28" s="5">
        <v>8873051</v>
      </c>
      <c r="O28">
        <f>+VLOOKUP(C28,'KF ghi nhận'!B$2:C$72,2,0)</f>
        <v>8215788</v>
      </c>
      <c r="P28" s="14">
        <f t="shared" si="1"/>
        <v>0</v>
      </c>
      <c r="Q28">
        <f t="shared" si="2"/>
        <v>5</v>
      </c>
    </row>
    <row r="29" spans="1:17" ht="18.75" customHeight="1" x14ac:dyDescent="0.25">
      <c r="A29" s="2">
        <v>23240</v>
      </c>
      <c r="B29" s="3" t="s">
        <v>66</v>
      </c>
      <c r="C29" s="3">
        <f t="shared" si="0"/>
        <v>14675</v>
      </c>
      <c r="D29" s="3" t="s">
        <v>38</v>
      </c>
      <c r="E29" s="6" t="s">
        <v>67</v>
      </c>
      <c r="F29" s="11" t="s">
        <v>16</v>
      </c>
      <c r="G29" s="8" t="s">
        <v>40</v>
      </c>
      <c r="H29" s="8" t="s">
        <v>17</v>
      </c>
      <c r="I29" s="9">
        <v>7547574</v>
      </c>
      <c r="J29" s="5">
        <v>0</v>
      </c>
      <c r="K29" s="5">
        <v>7547574</v>
      </c>
      <c r="L29" s="5" t="s">
        <v>30</v>
      </c>
      <c r="M29" s="5">
        <v>603806</v>
      </c>
      <c r="N29" s="5">
        <v>8151380</v>
      </c>
      <c r="O29">
        <f>+VLOOKUP(C29,'KF ghi nhận'!B$2:C$72,2,0)</f>
        <v>7547574</v>
      </c>
      <c r="P29" s="14">
        <f t="shared" si="1"/>
        <v>0</v>
      </c>
      <c r="Q29">
        <f t="shared" si="2"/>
        <v>5</v>
      </c>
    </row>
    <row r="30" spans="1:17" ht="18.75" customHeight="1" x14ac:dyDescent="0.25">
      <c r="A30" s="2">
        <v>23775</v>
      </c>
      <c r="B30" s="3" t="s">
        <v>68</v>
      </c>
      <c r="C30" s="3">
        <f t="shared" si="0"/>
        <v>15218</v>
      </c>
      <c r="D30" s="3" t="s">
        <v>38</v>
      </c>
      <c r="E30" s="6" t="s">
        <v>69</v>
      </c>
      <c r="F30" s="11" t="s">
        <v>16</v>
      </c>
      <c r="G30" s="8" t="s">
        <v>40</v>
      </c>
      <c r="H30" s="8" t="s">
        <v>17</v>
      </c>
      <c r="I30" s="9">
        <v>8628802</v>
      </c>
      <c r="J30" s="5">
        <v>0</v>
      </c>
      <c r="K30" s="5">
        <v>8628802</v>
      </c>
      <c r="L30" s="5" t="s">
        <v>30</v>
      </c>
      <c r="M30" s="5">
        <v>690304</v>
      </c>
      <c r="N30" s="5">
        <v>9319106</v>
      </c>
      <c r="O30">
        <f>+VLOOKUP(C30,'KF ghi nhận'!B$2:C$72,2,0)</f>
        <v>8628802</v>
      </c>
      <c r="P30" s="14">
        <f t="shared" si="1"/>
        <v>0</v>
      </c>
      <c r="Q30">
        <f t="shared" si="2"/>
        <v>6</v>
      </c>
    </row>
    <row r="31" spans="1:17" ht="18.75" customHeight="1" x14ac:dyDescent="0.25">
      <c r="A31" s="2">
        <v>25225</v>
      </c>
      <c r="B31" s="3" t="s">
        <v>70</v>
      </c>
      <c r="C31" s="3">
        <f t="shared" si="0"/>
        <v>16677</v>
      </c>
      <c r="D31" s="3" t="s">
        <v>38</v>
      </c>
      <c r="E31" s="6" t="s">
        <v>71</v>
      </c>
      <c r="F31" s="11" t="s">
        <v>16</v>
      </c>
      <c r="G31" s="8" t="s">
        <v>40</v>
      </c>
      <c r="H31" s="8" t="s">
        <v>17</v>
      </c>
      <c r="I31" s="9">
        <v>3148818</v>
      </c>
      <c r="J31" s="5">
        <v>0</v>
      </c>
      <c r="K31" s="5">
        <v>3148818</v>
      </c>
      <c r="L31" s="5" t="s">
        <v>30</v>
      </c>
      <c r="M31" s="5">
        <v>251905</v>
      </c>
      <c r="N31" s="5">
        <v>3400723</v>
      </c>
      <c r="O31">
        <f>+VLOOKUP(C31,'KF ghi nhận'!B$2:C$72,2,0)</f>
        <v>3148818</v>
      </c>
      <c r="P31" s="14">
        <f t="shared" si="1"/>
        <v>0</v>
      </c>
      <c r="Q31">
        <f t="shared" si="2"/>
        <v>6</v>
      </c>
    </row>
    <row r="32" spans="1:17" ht="18.75" customHeight="1" x14ac:dyDescent="0.25">
      <c r="A32" s="2">
        <v>26635</v>
      </c>
      <c r="B32" s="3" t="s">
        <v>72</v>
      </c>
      <c r="C32" s="3">
        <f t="shared" si="0"/>
        <v>18096</v>
      </c>
      <c r="D32" s="3" t="s">
        <v>38</v>
      </c>
      <c r="E32" s="6" t="s">
        <v>73</v>
      </c>
      <c r="F32" s="11" t="s">
        <v>16</v>
      </c>
      <c r="G32" s="8" t="s">
        <v>40</v>
      </c>
      <c r="H32" s="8" t="s">
        <v>17</v>
      </c>
      <c r="I32" s="9">
        <v>6133848</v>
      </c>
      <c r="J32" s="5">
        <v>100071</v>
      </c>
      <c r="K32" s="5">
        <v>6033777</v>
      </c>
      <c r="L32" s="5" t="s">
        <v>18</v>
      </c>
      <c r="M32" s="5">
        <v>482702</v>
      </c>
      <c r="N32" s="5">
        <v>6516479</v>
      </c>
      <c r="O32">
        <f>+VLOOKUP(C32,'KF ghi nhận'!B$2:C$72,2,0)</f>
        <v>6033777</v>
      </c>
      <c r="P32" s="14">
        <f t="shared" si="1"/>
        <v>0</v>
      </c>
      <c r="Q32">
        <f t="shared" si="2"/>
        <v>6</v>
      </c>
    </row>
    <row r="33" spans="1:17" ht="18.75" customHeight="1" x14ac:dyDescent="0.25">
      <c r="A33" s="2">
        <v>28151</v>
      </c>
      <c r="B33" s="3" t="s">
        <v>74</v>
      </c>
      <c r="C33" s="3">
        <f t="shared" si="0"/>
        <v>19619</v>
      </c>
      <c r="D33" s="3" t="s">
        <v>38</v>
      </c>
      <c r="E33" s="6" t="s">
        <v>75</v>
      </c>
      <c r="F33" s="11" t="s">
        <v>16</v>
      </c>
      <c r="G33" s="8" t="s">
        <v>40</v>
      </c>
      <c r="H33" s="8" t="s">
        <v>17</v>
      </c>
      <c r="I33" s="9">
        <v>4408086</v>
      </c>
      <c r="J33" s="5">
        <v>102803</v>
      </c>
      <c r="K33" s="5">
        <v>4305283</v>
      </c>
      <c r="L33" s="5" t="s">
        <v>18</v>
      </c>
      <c r="M33" s="5">
        <v>344423</v>
      </c>
      <c r="N33" s="5">
        <v>4649706</v>
      </c>
      <c r="O33">
        <f>+VLOOKUP(C33,'KF ghi nhận'!B$2:C$72,2,0)</f>
        <v>4305283</v>
      </c>
      <c r="P33" s="14">
        <f t="shared" si="1"/>
        <v>0</v>
      </c>
      <c r="Q33">
        <f t="shared" si="2"/>
        <v>6</v>
      </c>
    </row>
    <row r="34" spans="1:17" ht="18.75" customHeight="1" x14ac:dyDescent="0.25">
      <c r="A34" s="2">
        <v>29659</v>
      </c>
      <c r="B34" s="3" t="s">
        <v>76</v>
      </c>
      <c r="C34" s="3">
        <f t="shared" si="0"/>
        <v>21134</v>
      </c>
      <c r="D34" s="3" t="s">
        <v>38</v>
      </c>
      <c r="E34" s="6" t="s">
        <v>77</v>
      </c>
      <c r="F34" s="11" t="s">
        <v>16</v>
      </c>
      <c r="G34" s="8" t="s">
        <v>40</v>
      </c>
      <c r="H34" s="8" t="s">
        <v>17</v>
      </c>
      <c r="I34" s="9">
        <v>9700288</v>
      </c>
      <c r="J34" s="5">
        <v>234979</v>
      </c>
      <c r="K34" s="5">
        <v>9465309</v>
      </c>
      <c r="L34" s="5" t="s">
        <v>18</v>
      </c>
      <c r="M34" s="5">
        <v>757225</v>
      </c>
      <c r="N34" s="5">
        <v>10222534</v>
      </c>
      <c r="O34">
        <f>+VLOOKUP(C34,'KF ghi nhận'!B$2:C$72,2,0)</f>
        <v>9465309</v>
      </c>
      <c r="P34" s="14">
        <f t="shared" si="1"/>
        <v>0</v>
      </c>
      <c r="Q34">
        <f t="shared" si="2"/>
        <v>6</v>
      </c>
    </row>
    <row r="35" spans="1:17" ht="18.75" customHeight="1" x14ac:dyDescent="0.25">
      <c r="A35" s="2">
        <v>30604</v>
      </c>
      <c r="B35" s="3" t="s">
        <v>78</v>
      </c>
      <c r="C35" s="3">
        <f t="shared" si="0"/>
        <v>22092</v>
      </c>
      <c r="D35" s="3" t="s">
        <v>38</v>
      </c>
      <c r="E35" s="6" t="s">
        <v>79</v>
      </c>
      <c r="F35" s="11" t="s">
        <v>16</v>
      </c>
      <c r="G35" s="8" t="s">
        <v>40</v>
      </c>
      <c r="H35" s="8" t="s">
        <v>17</v>
      </c>
      <c r="I35" s="9">
        <v>10019124</v>
      </c>
      <c r="J35" s="5">
        <v>0</v>
      </c>
      <c r="K35" s="5">
        <v>10019124</v>
      </c>
      <c r="L35" s="5" t="s">
        <v>18</v>
      </c>
      <c r="M35" s="5">
        <v>801530</v>
      </c>
      <c r="N35" s="5">
        <v>10820654</v>
      </c>
      <c r="O35">
        <f>+VLOOKUP(C35,'KF ghi nhận'!B$2:C$72,2,0)</f>
        <v>10019124</v>
      </c>
      <c r="P35" s="14">
        <f t="shared" si="1"/>
        <v>0</v>
      </c>
      <c r="Q35">
        <f t="shared" si="2"/>
        <v>7</v>
      </c>
    </row>
    <row r="36" spans="1:17" ht="18.75" customHeight="1" x14ac:dyDescent="0.25">
      <c r="A36" s="2">
        <v>32215</v>
      </c>
      <c r="B36" s="3" t="s">
        <v>80</v>
      </c>
      <c r="C36" s="3">
        <f t="shared" si="0"/>
        <v>23707</v>
      </c>
      <c r="D36" s="3" t="s">
        <v>38</v>
      </c>
      <c r="E36" s="6" t="s">
        <v>81</v>
      </c>
      <c r="F36" s="11" t="s">
        <v>16</v>
      </c>
      <c r="G36" s="8" t="s">
        <v>40</v>
      </c>
      <c r="H36" s="8" t="s">
        <v>17</v>
      </c>
      <c r="I36" s="9">
        <v>6079528</v>
      </c>
      <c r="J36" s="5">
        <v>0</v>
      </c>
      <c r="K36" s="5">
        <v>6079528</v>
      </c>
      <c r="L36" s="5" t="s">
        <v>18</v>
      </c>
      <c r="M36" s="5">
        <v>486362</v>
      </c>
      <c r="N36" s="5">
        <v>6565890</v>
      </c>
      <c r="O36">
        <f>+VLOOKUP(C36,'KF ghi nhận'!B$2:C$72,2,0)</f>
        <v>6079528</v>
      </c>
      <c r="P36" s="14">
        <f t="shared" si="1"/>
        <v>0</v>
      </c>
      <c r="Q36">
        <f t="shared" si="2"/>
        <v>7</v>
      </c>
    </row>
    <row r="37" spans="1:17" ht="18.75" customHeight="1" x14ac:dyDescent="0.25">
      <c r="A37" s="2">
        <v>32827</v>
      </c>
      <c r="B37" s="3" t="s">
        <v>82</v>
      </c>
      <c r="C37" s="3">
        <f t="shared" si="0"/>
        <v>24326</v>
      </c>
      <c r="D37" s="3" t="s">
        <v>38</v>
      </c>
      <c r="E37" s="6" t="s">
        <v>83</v>
      </c>
      <c r="F37" s="11" t="s">
        <v>16</v>
      </c>
      <c r="G37" s="8" t="s">
        <v>40</v>
      </c>
      <c r="H37" s="8" t="s">
        <v>17</v>
      </c>
      <c r="I37" s="9">
        <v>3678848</v>
      </c>
      <c r="J37" s="5">
        <v>220293</v>
      </c>
      <c r="K37" s="5">
        <v>3458555</v>
      </c>
      <c r="L37" s="5" t="s">
        <v>18</v>
      </c>
      <c r="M37" s="5">
        <v>276684</v>
      </c>
      <c r="N37" s="5">
        <v>3735239</v>
      </c>
      <c r="O37">
        <f>+VLOOKUP(C37,'KF ghi nhận'!B$2:C$72,2,0)</f>
        <v>3458555</v>
      </c>
      <c r="P37" s="14">
        <f t="shared" si="1"/>
        <v>0</v>
      </c>
      <c r="Q37">
        <f t="shared" si="2"/>
        <v>7</v>
      </c>
    </row>
    <row r="38" spans="1:17" ht="18.75" customHeight="1" x14ac:dyDescent="0.25">
      <c r="A38" s="2">
        <v>33781</v>
      </c>
      <c r="B38" s="3" t="s">
        <v>84</v>
      </c>
      <c r="C38" s="3">
        <f t="shared" si="0"/>
        <v>25282</v>
      </c>
      <c r="D38" s="3" t="s">
        <v>38</v>
      </c>
      <c r="E38" s="6" t="s">
        <v>85</v>
      </c>
      <c r="F38" s="11" t="s">
        <v>16</v>
      </c>
      <c r="G38" s="8" t="s">
        <v>40</v>
      </c>
      <c r="H38" s="8" t="s">
        <v>17</v>
      </c>
      <c r="I38" s="9">
        <v>4651032</v>
      </c>
      <c r="J38" s="5">
        <v>234979</v>
      </c>
      <c r="K38" s="5">
        <v>4416053</v>
      </c>
      <c r="L38" s="5" t="s">
        <v>18</v>
      </c>
      <c r="M38" s="5">
        <v>353284</v>
      </c>
      <c r="N38" s="5">
        <v>4769337</v>
      </c>
      <c r="O38">
        <f>+VLOOKUP(C38,'KF ghi nhận'!B$2:C$72,2,0)</f>
        <v>4416053</v>
      </c>
      <c r="P38" s="14">
        <f t="shared" si="1"/>
        <v>0</v>
      </c>
      <c r="Q38">
        <f t="shared" si="2"/>
        <v>7</v>
      </c>
    </row>
    <row r="39" spans="1:17" ht="18.75" customHeight="1" x14ac:dyDescent="0.25">
      <c r="A39" s="2">
        <v>33782</v>
      </c>
      <c r="B39" s="3" t="s">
        <v>86</v>
      </c>
      <c r="C39" s="3">
        <f t="shared" si="0"/>
        <v>25283</v>
      </c>
      <c r="D39" s="3" t="s">
        <v>38</v>
      </c>
      <c r="E39" s="6" t="s">
        <v>85</v>
      </c>
      <c r="F39" s="11" t="s">
        <v>16</v>
      </c>
      <c r="G39" s="8" t="s">
        <v>40</v>
      </c>
      <c r="H39" s="8" t="s">
        <v>17</v>
      </c>
      <c r="I39" s="9">
        <v>3546564</v>
      </c>
      <c r="J39" s="5">
        <v>88117</v>
      </c>
      <c r="K39" s="5">
        <v>3458447</v>
      </c>
      <c r="L39" s="5" t="s">
        <v>30</v>
      </c>
      <c r="M39" s="5">
        <v>276675</v>
      </c>
      <c r="N39" s="5">
        <v>3735122</v>
      </c>
      <c r="O39">
        <f>+VLOOKUP(C39,'KF ghi nhận'!B$2:C$72,2,0)</f>
        <v>3458447</v>
      </c>
      <c r="P39" s="14">
        <f t="shared" si="1"/>
        <v>0</v>
      </c>
      <c r="Q39">
        <f t="shared" si="2"/>
        <v>7</v>
      </c>
    </row>
    <row r="40" spans="1:17" ht="18.75" customHeight="1" x14ac:dyDescent="0.25">
      <c r="A40" s="2">
        <v>34559</v>
      </c>
      <c r="B40" s="3" t="s">
        <v>87</v>
      </c>
      <c r="C40" s="3">
        <f t="shared" si="0"/>
        <v>26063</v>
      </c>
      <c r="D40" s="3" t="s">
        <v>38</v>
      </c>
      <c r="E40" s="6" t="s">
        <v>88</v>
      </c>
      <c r="F40" s="11" t="s">
        <v>16</v>
      </c>
      <c r="G40" s="8" t="s">
        <v>40</v>
      </c>
      <c r="H40" s="8" t="s">
        <v>17</v>
      </c>
      <c r="I40" s="9">
        <v>10006696</v>
      </c>
      <c r="J40" s="5">
        <v>543389</v>
      </c>
      <c r="K40" s="5">
        <v>9463307</v>
      </c>
      <c r="L40" s="5" t="s">
        <v>30</v>
      </c>
      <c r="M40" s="5">
        <v>757065</v>
      </c>
      <c r="N40" s="5">
        <v>10220372</v>
      </c>
      <c r="O40">
        <f>+VLOOKUP(C40,'KF ghi nhận'!B$2:C$72,2,0)</f>
        <v>9463307</v>
      </c>
      <c r="P40" s="14">
        <f t="shared" si="1"/>
        <v>0</v>
      </c>
      <c r="Q40">
        <f t="shared" si="2"/>
        <v>7</v>
      </c>
    </row>
    <row r="41" spans="1:17" ht="18.75" customHeight="1" x14ac:dyDescent="0.25">
      <c r="A41" s="2">
        <v>35288</v>
      </c>
      <c r="B41" s="3" t="s">
        <v>89</v>
      </c>
      <c r="C41" s="3">
        <f t="shared" si="0"/>
        <v>26796</v>
      </c>
      <c r="D41" s="3" t="s">
        <v>38</v>
      </c>
      <c r="E41" s="6" t="s">
        <v>90</v>
      </c>
      <c r="F41" s="11" t="s">
        <v>16</v>
      </c>
      <c r="G41" s="8" t="s">
        <v>40</v>
      </c>
      <c r="H41" s="8" t="s">
        <v>17</v>
      </c>
      <c r="I41" s="9">
        <v>4900366</v>
      </c>
      <c r="J41" s="5">
        <v>102803</v>
      </c>
      <c r="K41" s="5">
        <v>4797563</v>
      </c>
      <c r="L41" s="5" t="s">
        <v>30</v>
      </c>
      <c r="M41" s="5">
        <v>383805</v>
      </c>
      <c r="N41" s="5">
        <v>5181368</v>
      </c>
      <c r="O41">
        <f>+VLOOKUP(C41,'KF ghi nhận'!B$2:C$72,2,0)</f>
        <v>4797563</v>
      </c>
      <c r="P41" s="14">
        <f t="shared" si="1"/>
        <v>0</v>
      </c>
      <c r="Q41">
        <f t="shared" si="2"/>
        <v>7</v>
      </c>
    </row>
    <row r="42" spans="1:17" ht="18.75" customHeight="1" x14ac:dyDescent="0.25">
      <c r="A42" s="2">
        <v>35882</v>
      </c>
      <c r="B42" s="3" t="s">
        <v>91</v>
      </c>
      <c r="C42" s="3">
        <f t="shared" si="0"/>
        <v>27394</v>
      </c>
      <c r="D42" s="3" t="s">
        <v>38</v>
      </c>
      <c r="E42" s="6" t="s">
        <v>92</v>
      </c>
      <c r="F42" s="11" t="s">
        <v>16</v>
      </c>
      <c r="G42" s="8" t="s">
        <v>93</v>
      </c>
      <c r="H42" s="8" t="s">
        <v>17</v>
      </c>
      <c r="I42" s="9">
        <v>4345196</v>
      </c>
      <c r="J42" s="5">
        <v>220293</v>
      </c>
      <c r="K42" s="5">
        <v>4124903</v>
      </c>
      <c r="L42" s="5" t="s">
        <v>18</v>
      </c>
      <c r="M42" s="5">
        <v>329992</v>
      </c>
      <c r="N42" s="5">
        <v>4454895</v>
      </c>
      <c r="O42">
        <f>+VLOOKUP(C42,'KF ghi nhận'!B$2:C$72,2,0)</f>
        <v>4124903</v>
      </c>
      <c r="P42" s="14">
        <f t="shared" si="1"/>
        <v>0</v>
      </c>
      <c r="Q42">
        <f t="shared" si="2"/>
        <v>7</v>
      </c>
    </row>
    <row r="43" spans="1:17" ht="18.75" customHeight="1" x14ac:dyDescent="0.25">
      <c r="A43" s="2">
        <v>35971</v>
      </c>
      <c r="B43" s="3" t="s">
        <v>94</v>
      </c>
      <c r="C43" s="3">
        <f t="shared" si="0"/>
        <v>27484</v>
      </c>
      <c r="D43" s="3" t="s">
        <v>38</v>
      </c>
      <c r="E43" s="6" t="s">
        <v>95</v>
      </c>
      <c r="F43" s="11" t="s">
        <v>16</v>
      </c>
      <c r="G43" s="8" t="s">
        <v>93</v>
      </c>
      <c r="H43" s="8" t="s">
        <v>17</v>
      </c>
      <c r="I43" s="9">
        <v>2480386</v>
      </c>
      <c r="J43" s="5">
        <v>0</v>
      </c>
      <c r="K43" s="5">
        <v>2480386</v>
      </c>
      <c r="L43" s="5" t="s">
        <v>18</v>
      </c>
      <c r="M43" s="5">
        <v>198431</v>
      </c>
      <c r="N43" s="5">
        <v>2678817</v>
      </c>
      <c r="O43">
        <f>+VLOOKUP(C43,'KF ghi nhận'!B$2:C$72,2,0)</f>
        <v>2480386</v>
      </c>
      <c r="P43" s="14">
        <f t="shared" si="1"/>
        <v>0</v>
      </c>
      <c r="Q43">
        <f t="shared" si="2"/>
        <v>7</v>
      </c>
    </row>
    <row r="44" spans="1:17" ht="18.75" customHeight="1" x14ac:dyDescent="0.25">
      <c r="A44" s="2">
        <v>35972</v>
      </c>
      <c r="B44" s="3" t="s">
        <v>96</v>
      </c>
      <c r="C44" s="3">
        <f t="shared" si="0"/>
        <v>27485</v>
      </c>
      <c r="D44" s="3" t="s">
        <v>38</v>
      </c>
      <c r="E44" s="6" t="s">
        <v>95</v>
      </c>
      <c r="F44" s="11" t="s">
        <v>16</v>
      </c>
      <c r="G44" s="8" t="s">
        <v>93</v>
      </c>
      <c r="H44" s="8" t="s">
        <v>17</v>
      </c>
      <c r="I44" s="9">
        <v>3546564</v>
      </c>
      <c r="J44" s="5">
        <v>0</v>
      </c>
      <c r="K44" s="5">
        <v>3546564</v>
      </c>
      <c r="L44" s="5" t="s">
        <v>18</v>
      </c>
      <c r="M44" s="5">
        <v>283725</v>
      </c>
      <c r="N44" s="5">
        <v>3830289</v>
      </c>
      <c r="O44">
        <f>+VLOOKUP(C44,'KF ghi nhận'!B$2:C$72,2,0)</f>
        <v>3546564</v>
      </c>
      <c r="P44" s="14">
        <f t="shared" si="1"/>
        <v>0</v>
      </c>
      <c r="Q44">
        <f t="shared" si="2"/>
        <v>7</v>
      </c>
    </row>
    <row r="45" spans="1:17" ht="18.75" customHeight="1" x14ac:dyDescent="0.25">
      <c r="A45" s="2">
        <v>37710</v>
      </c>
      <c r="B45" s="3" t="s">
        <v>97</v>
      </c>
      <c r="C45" s="3">
        <f t="shared" si="0"/>
        <v>29230</v>
      </c>
      <c r="D45" s="3" t="s">
        <v>38</v>
      </c>
      <c r="E45" s="6" t="s">
        <v>98</v>
      </c>
      <c r="F45" s="11" t="s">
        <v>16</v>
      </c>
      <c r="G45" s="8" t="s">
        <v>93</v>
      </c>
      <c r="H45" s="8" t="s">
        <v>17</v>
      </c>
      <c r="I45" s="9">
        <v>7927652</v>
      </c>
      <c r="J45" s="5">
        <v>0</v>
      </c>
      <c r="K45" s="5">
        <v>7927652</v>
      </c>
      <c r="L45" s="5" t="s">
        <v>18</v>
      </c>
      <c r="M45" s="5">
        <v>634212</v>
      </c>
      <c r="N45" s="5">
        <v>8561864</v>
      </c>
      <c r="O45">
        <f>+VLOOKUP(C45,'KF ghi nhận'!B$2:C$72,2,0)</f>
        <v>7927652</v>
      </c>
      <c r="P45" s="14">
        <f t="shared" si="1"/>
        <v>0</v>
      </c>
      <c r="Q45">
        <f t="shared" si="2"/>
        <v>8</v>
      </c>
    </row>
    <row r="46" spans="1:17" ht="18.75" customHeight="1" x14ac:dyDescent="0.25">
      <c r="A46" s="2">
        <v>38082</v>
      </c>
      <c r="B46" s="3" t="s">
        <v>99</v>
      </c>
      <c r="C46" s="3">
        <f t="shared" si="0"/>
        <v>29613</v>
      </c>
      <c r="D46" s="3" t="s">
        <v>38</v>
      </c>
      <c r="E46" s="6" t="s">
        <v>100</v>
      </c>
      <c r="F46" s="11" t="s">
        <v>101</v>
      </c>
      <c r="G46" s="8" t="s">
        <v>102</v>
      </c>
      <c r="H46" s="8" t="s">
        <v>103</v>
      </c>
      <c r="I46" s="9">
        <v>8292776</v>
      </c>
      <c r="J46" s="5">
        <v>0</v>
      </c>
      <c r="K46" s="5">
        <v>8292776</v>
      </c>
      <c r="L46" s="5" t="s">
        <v>18</v>
      </c>
      <c r="M46" s="5">
        <v>663422</v>
      </c>
      <c r="N46" s="5">
        <v>8956198</v>
      </c>
      <c r="O46">
        <f>+VLOOKUP(C46,'KF ghi nhận'!B$2:C$72,2,0)</f>
        <v>8292776</v>
      </c>
      <c r="P46" s="14">
        <f t="shared" si="1"/>
        <v>0</v>
      </c>
      <c r="Q46">
        <f t="shared" si="2"/>
        <v>8</v>
      </c>
    </row>
    <row r="47" spans="1:17" ht="18.75" customHeight="1" x14ac:dyDescent="0.25">
      <c r="A47" s="2">
        <v>40076</v>
      </c>
      <c r="B47" s="3" t="s">
        <v>104</v>
      </c>
      <c r="C47" s="3">
        <f t="shared" si="0"/>
        <v>31610</v>
      </c>
      <c r="D47" s="3" t="s">
        <v>38</v>
      </c>
      <c r="E47" s="6" t="s">
        <v>105</v>
      </c>
      <c r="F47" s="11" t="s">
        <v>16</v>
      </c>
      <c r="G47" s="8" t="s">
        <v>93</v>
      </c>
      <c r="H47" s="8" t="s">
        <v>17</v>
      </c>
      <c r="I47" s="9">
        <v>6706460</v>
      </c>
      <c r="J47" s="5">
        <v>0</v>
      </c>
      <c r="K47" s="5">
        <v>6706460</v>
      </c>
      <c r="L47" s="5" t="s">
        <v>18</v>
      </c>
      <c r="M47" s="5">
        <v>536517</v>
      </c>
      <c r="N47" s="5">
        <v>7242977</v>
      </c>
      <c r="O47">
        <f>+VLOOKUP(C47,'KF ghi nhận'!B$2:C$72,2,0)</f>
        <v>6706460</v>
      </c>
      <c r="P47" s="14">
        <f t="shared" si="1"/>
        <v>0</v>
      </c>
      <c r="Q47">
        <f t="shared" si="2"/>
        <v>8</v>
      </c>
    </row>
    <row r="48" spans="1:17" ht="18.75" customHeight="1" x14ac:dyDescent="0.25">
      <c r="A48" s="2">
        <v>40206</v>
      </c>
      <c r="B48" s="3" t="s">
        <v>106</v>
      </c>
      <c r="C48" s="3">
        <f t="shared" si="0"/>
        <v>31741</v>
      </c>
      <c r="D48" s="3" t="s">
        <v>38</v>
      </c>
      <c r="E48" s="6" t="s">
        <v>107</v>
      </c>
      <c r="F48" s="11" t="s">
        <v>16</v>
      </c>
      <c r="G48" s="8" t="s">
        <v>93</v>
      </c>
      <c r="H48" s="8" t="s">
        <v>17</v>
      </c>
      <c r="I48" s="9">
        <v>2213868</v>
      </c>
      <c r="J48" s="5">
        <v>0</v>
      </c>
      <c r="K48" s="5">
        <v>2213868</v>
      </c>
      <c r="L48" s="5" t="s">
        <v>18</v>
      </c>
      <c r="M48" s="5">
        <v>177109</v>
      </c>
      <c r="N48" s="5">
        <v>2390977</v>
      </c>
      <c r="O48">
        <f>+VLOOKUP(C48,'KF ghi nhận'!B$2:C$72,2,0)</f>
        <v>2213868</v>
      </c>
      <c r="P48" s="14">
        <f t="shared" si="1"/>
        <v>0</v>
      </c>
      <c r="Q48">
        <f t="shared" si="2"/>
        <v>8</v>
      </c>
    </row>
    <row r="49" spans="1:17" ht="18.75" customHeight="1" x14ac:dyDescent="0.25">
      <c r="A49" s="2">
        <v>42576</v>
      </c>
      <c r="B49" s="3" t="s">
        <v>108</v>
      </c>
      <c r="C49" s="3">
        <f t="shared" si="0"/>
        <v>34123</v>
      </c>
      <c r="D49" s="3" t="s">
        <v>38</v>
      </c>
      <c r="E49" s="6" t="s">
        <v>109</v>
      </c>
      <c r="F49" s="11" t="s">
        <v>16</v>
      </c>
      <c r="G49" s="8" t="s">
        <v>93</v>
      </c>
      <c r="H49" s="8" t="s">
        <v>17</v>
      </c>
      <c r="I49" s="9">
        <v>11611655</v>
      </c>
      <c r="J49" s="5">
        <v>0</v>
      </c>
      <c r="K49" s="5">
        <v>11611655</v>
      </c>
      <c r="L49" s="5" t="s">
        <v>30</v>
      </c>
      <c r="M49" s="5">
        <v>928932</v>
      </c>
      <c r="N49" s="5">
        <v>12540587</v>
      </c>
      <c r="O49">
        <f>+VLOOKUP(C49,'KF ghi nhận'!B$2:C$72,2,0)</f>
        <v>11611655</v>
      </c>
      <c r="P49" s="14">
        <f t="shared" si="1"/>
        <v>0</v>
      </c>
      <c r="Q49">
        <f t="shared" si="2"/>
        <v>8</v>
      </c>
    </row>
    <row r="50" spans="1:17" ht="18.75" customHeight="1" x14ac:dyDescent="0.25">
      <c r="A50" s="2">
        <v>42776</v>
      </c>
      <c r="B50" s="3" t="s">
        <v>110</v>
      </c>
      <c r="C50" s="3">
        <f t="shared" si="0"/>
        <v>34324</v>
      </c>
      <c r="D50" s="3" t="s">
        <v>38</v>
      </c>
      <c r="E50" s="6" t="s">
        <v>111</v>
      </c>
      <c r="F50" s="11" t="s">
        <v>16</v>
      </c>
      <c r="G50" s="8" t="s">
        <v>93</v>
      </c>
      <c r="H50" s="8" t="s">
        <v>17</v>
      </c>
      <c r="I50" s="9">
        <v>5652518</v>
      </c>
      <c r="J50" s="5">
        <v>0</v>
      </c>
      <c r="K50" s="5">
        <v>5652518</v>
      </c>
      <c r="L50" s="5" t="s">
        <v>30</v>
      </c>
      <c r="M50" s="5">
        <v>452201</v>
      </c>
      <c r="N50" s="5">
        <v>6104719</v>
      </c>
      <c r="O50">
        <f>+VLOOKUP(C50,'KF ghi nhận'!B$2:C$72,2,0)</f>
        <v>5652518</v>
      </c>
      <c r="P50" s="14">
        <f t="shared" si="1"/>
        <v>0</v>
      </c>
      <c r="Q50">
        <f t="shared" si="2"/>
        <v>8</v>
      </c>
    </row>
    <row r="51" spans="1:17" ht="18.75" customHeight="1" x14ac:dyDescent="0.25">
      <c r="A51" s="2">
        <v>44839</v>
      </c>
      <c r="B51" s="3" t="s">
        <v>112</v>
      </c>
      <c r="C51" s="3">
        <f t="shared" si="0"/>
        <v>36417</v>
      </c>
      <c r="D51" s="3" t="s">
        <v>38</v>
      </c>
      <c r="E51" s="6" t="s">
        <v>113</v>
      </c>
      <c r="F51" s="11" t="s">
        <v>16</v>
      </c>
      <c r="G51" s="8" t="s">
        <v>93</v>
      </c>
      <c r="H51" s="8" t="s">
        <v>17</v>
      </c>
      <c r="I51" s="9">
        <v>7559080</v>
      </c>
      <c r="J51" s="5">
        <v>0</v>
      </c>
      <c r="K51" s="5">
        <v>7559080</v>
      </c>
      <c r="L51" s="5" t="s">
        <v>30</v>
      </c>
      <c r="M51" s="5">
        <v>604726</v>
      </c>
      <c r="N51" s="5">
        <v>8163806</v>
      </c>
      <c r="O51">
        <f>+VLOOKUP(C51,'KF ghi nhận'!B$2:C$72,2,0)</f>
        <v>7559080</v>
      </c>
      <c r="P51" s="14">
        <f t="shared" si="1"/>
        <v>0</v>
      </c>
      <c r="Q51">
        <f t="shared" si="2"/>
        <v>8</v>
      </c>
    </row>
    <row r="52" spans="1:17" ht="18.75" customHeight="1" x14ac:dyDescent="0.25">
      <c r="A52" s="2">
        <v>46534</v>
      </c>
      <c r="B52" s="3" t="s">
        <v>114</v>
      </c>
      <c r="C52" s="3">
        <f t="shared" si="0"/>
        <v>38161</v>
      </c>
      <c r="D52" s="3" t="s">
        <v>38</v>
      </c>
      <c r="E52" s="6" t="s">
        <v>115</v>
      </c>
      <c r="F52" s="11" t="s">
        <v>16</v>
      </c>
      <c r="G52" s="8" t="s">
        <v>93</v>
      </c>
      <c r="H52" s="8" t="s">
        <v>17</v>
      </c>
      <c r="I52" s="9">
        <v>15897734</v>
      </c>
      <c r="J52" s="5">
        <v>0</v>
      </c>
      <c r="K52" s="5">
        <v>15897734</v>
      </c>
      <c r="L52" s="5" t="s">
        <v>18</v>
      </c>
      <c r="M52" s="5">
        <v>1271819</v>
      </c>
      <c r="N52" s="5">
        <v>17169553</v>
      </c>
      <c r="O52">
        <f>+VLOOKUP(C52,'KF ghi nhận'!B$2:C$72,2,0)</f>
        <v>15897734</v>
      </c>
      <c r="P52" s="14">
        <f t="shared" si="1"/>
        <v>0</v>
      </c>
      <c r="Q52">
        <f t="shared" si="2"/>
        <v>9</v>
      </c>
    </row>
    <row r="53" spans="1:17" ht="18.75" customHeight="1" x14ac:dyDescent="0.25">
      <c r="A53" s="2">
        <v>48545</v>
      </c>
      <c r="B53" s="3" t="s">
        <v>116</v>
      </c>
      <c r="C53" s="3">
        <f t="shared" si="0"/>
        <v>40182</v>
      </c>
      <c r="D53" s="3" t="s">
        <v>38</v>
      </c>
      <c r="E53" s="6" t="s">
        <v>117</v>
      </c>
      <c r="F53" s="11" t="s">
        <v>16</v>
      </c>
      <c r="G53" s="8" t="s">
        <v>93</v>
      </c>
      <c r="H53" s="8" t="s">
        <v>17</v>
      </c>
      <c r="I53" s="9">
        <v>6523704</v>
      </c>
      <c r="J53" s="5">
        <v>0</v>
      </c>
      <c r="K53" s="5">
        <v>6523704</v>
      </c>
      <c r="L53" s="5" t="s">
        <v>18</v>
      </c>
      <c r="M53" s="5">
        <v>521896</v>
      </c>
      <c r="N53" s="5">
        <v>7045600</v>
      </c>
      <c r="O53">
        <f>+VLOOKUP(C53,'KF ghi nhận'!B$2:C$72,2,0)</f>
        <v>6523704</v>
      </c>
      <c r="P53" s="14">
        <f t="shared" si="1"/>
        <v>0</v>
      </c>
      <c r="Q53">
        <f t="shared" si="2"/>
        <v>9</v>
      </c>
    </row>
    <row r="54" spans="1:17" ht="18.75" customHeight="1" x14ac:dyDescent="0.25">
      <c r="A54" s="2">
        <v>49721</v>
      </c>
      <c r="B54" s="3" t="s">
        <v>118</v>
      </c>
      <c r="C54" s="3">
        <f t="shared" si="0"/>
        <v>41361</v>
      </c>
      <c r="D54" s="3" t="s">
        <v>38</v>
      </c>
      <c r="E54" s="6" t="s">
        <v>119</v>
      </c>
      <c r="F54" s="11" t="s">
        <v>16</v>
      </c>
      <c r="G54" s="8" t="s">
        <v>93</v>
      </c>
      <c r="H54" s="8" t="s">
        <v>17</v>
      </c>
      <c r="I54" s="9">
        <v>9022662</v>
      </c>
      <c r="J54" s="5">
        <v>0</v>
      </c>
      <c r="K54" s="5">
        <v>9022662</v>
      </c>
      <c r="L54" s="5" t="s">
        <v>18</v>
      </c>
      <c r="M54" s="5">
        <v>721813</v>
      </c>
      <c r="N54" s="5">
        <v>9744475</v>
      </c>
      <c r="O54">
        <f>+VLOOKUP(C54,'KF ghi nhận'!B$2:C$72,2,0)</f>
        <v>9022662</v>
      </c>
      <c r="P54" s="14">
        <f t="shared" si="1"/>
        <v>0</v>
      </c>
      <c r="Q54">
        <f t="shared" si="2"/>
        <v>9</v>
      </c>
    </row>
    <row r="55" spans="1:17" ht="18.75" customHeight="1" x14ac:dyDescent="0.25">
      <c r="A55" s="2">
        <v>50722</v>
      </c>
      <c r="B55" s="3" t="s">
        <v>120</v>
      </c>
      <c r="C55" s="3">
        <f t="shared" si="0"/>
        <v>42366</v>
      </c>
      <c r="D55" s="3" t="s">
        <v>38</v>
      </c>
      <c r="E55" s="6" t="s">
        <v>121</v>
      </c>
      <c r="F55" s="11" t="s">
        <v>16</v>
      </c>
      <c r="G55" s="8" t="s">
        <v>93</v>
      </c>
      <c r="H55" s="8" t="s">
        <v>17</v>
      </c>
      <c r="I55" s="9">
        <v>7763025</v>
      </c>
      <c r="J55" s="5">
        <v>0</v>
      </c>
      <c r="K55" s="5">
        <v>7763025</v>
      </c>
      <c r="L55" s="5" t="s">
        <v>18</v>
      </c>
      <c r="M55" s="5">
        <v>621042</v>
      </c>
      <c r="N55" s="5">
        <v>8384067</v>
      </c>
      <c r="O55">
        <f>+VLOOKUP(C55,'KF ghi nhận'!B$2:C$72,2,0)</f>
        <v>7763025</v>
      </c>
      <c r="P55" s="14">
        <f t="shared" si="1"/>
        <v>0</v>
      </c>
      <c r="Q55">
        <f t="shared" si="2"/>
        <v>9</v>
      </c>
    </row>
    <row r="56" spans="1:17" ht="18.75" customHeight="1" x14ac:dyDescent="0.25">
      <c r="A56" s="2">
        <v>52578</v>
      </c>
      <c r="B56" s="3" t="s">
        <v>122</v>
      </c>
      <c r="C56" s="3">
        <f t="shared" si="0"/>
        <v>44226</v>
      </c>
      <c r="D56" s="3" t="s">
        <v>38</v>
      </c>
      <c r="E56" s="6" t="s">
        <v>123</v>
      </c>
      <c r="F56" s="11" t="s">
        <v>16</v>
      </c>
      <c r="G56" s="8" t="s">
        <v>93</v>
      </c>
      <c r="H56" s="8" t="s">
        <v>17</v>
      </c>
      <c r="I56" s="9">
        <v>3847818</v>
      </c>
      <c r="J56" s="5">
        <v>0</v>
      </c>
      <c r="K56" s="5">
        <v>3847818</v>
      </c>
      <c r="L56" s="5" t="s">
        <v>18</v>
      </c>
      <c r="M56" s="5">
        <v>307825</v>
      </c>
      <c r="N56" s="5">
        <v>4155643</v>
      </c>
      <c r="O56">
        <f>+VLOOKUP(C56,'KF ghi nhận'!B$2:C$72,2,0)</f>
        <v>3847818</v>
      </c>
      <c r="P56" s="14">
        <f t="shared" si="1"/>
        <v>0</v>
      </c>
      <c r="Q56">
        <f t="shared" si="2"/>
        <v>9</v>
      </c>
    </row>
    <row r="57" spans="1:17" ht="18.75" customHeight="1" x14ac:dyDescent="0.25">
      <c r="A57" s="2">
        <v>54155</v>
      </c>
      <c r="B57" s="3" t="s">
        <v>124</v>
      </c>
      <c r="C57" s="3">
        <f t="shared" si="0"/>
        <v>45817</v>
      </c>
      <c r="D57" s="3" t="s">
        <v>38</v>
      </c>
      <c r="E57" s="6" t="s">
        <v>125</v>
      </c>
      <c r="F57" s="11" t="s">
        <v>16</v>
      </c>
      <c r="G57" s="8" t="s">
        <v>93</v>
      </c>
      <c r="H57" s="8" t="s">
        <v>17</v>
      </c>
      <c r="I57" s="9">
        <v>17251386</v>
      </c>
      <c r="J57" s="5">
        <v>1349355</v>
      </c>
      <c r="K57" s="5">
        <v>15902031</v>
      </c>
      <c r="L57" s="5" t="s">
        <v>18</v>
      </c>
      <c r="M57" s="5">
        <v>1272162</v>
      </c>
      <c r="N57" s="5">
        <v>17174193</v>
      </c>
      <c r="O57">
        <f>+VLOOKUP(C57,'KF ghi nhận'!B$2:C$72,2,0)</f>
        <v>15902031</v>
      </c>
      <c r="P57" s="14">
        <f t="shared" si="1"/>
        <v>0</v>
      </c>
      <c r="Q57">
        <f t="shared" si="2"/>
        <v>10</v>
      </c>
    </row>
    <row r="58" spans="1:17" ht="18.75" customHeight="1" x14ac:dyDescent="0.25">
      <c r="A58" s="2">
        <v>56151</v>
      </c>
      <c r="B58" s="3" t="s">
        <v>126</v>
      </c>
      <c r="C58" s="3">
        <f t="shared" si="0"/>
        <v>47846</v>
      </c>
      <c r="D58" s="3" t="s">
        <v>38</v>
      </c>
      <c r="E58" s="6" t="s">
        <v>127</v>
      </c>
      <c r="F58" s="11" t="s">
        <v>16</v>
      </c>
      <c r="G58" s="8" t="s">
        <v>93</v>
      </c>
      <c r="H58" s="8" t="s">
        <v>17</v>
      </c>
      <c r="I58" s="9">
        <v>15180670</v>
      </c>
      <c r="J58" s="5">
        <v>1332696</v>
      </c>
      <c r="K58" s="5">
        <v>13847974</v>
      </c>
      <c r="L58" s="5" t="s">
        <v>18</v>
      </c>
      <c r="M58" s="5">
        <v>1107838</v>
      </c>
      <c r="N58" s="5">
        <v>14955812</v>
      </c>
      <c r="O58">
        <f>+VLOOKUP(C58,'KF ghi nhận'!B$2:C$72,2,0)</f>
        <v>13847974</v>
      </c>
      <c r="P58" s="14">
        <f t="shared" si="1"/>
        <v>0</v>
      </c>
      <c r="Q58">
        <f t="shared" si="2"/>
        <v>10</v>
      </c>
    </row>
    <row r="59" spans="1:17" ht="18.75" customHeight="1" x14ac:dyDescent="0.25">
      <c r="A59" s="2">
        <v>56380</v>
      </c>
      <c r="B59" s="3" t="s">
        <v>128</v>
      </c>
      <c r="C59" s="3">
        <f t="shared" si="0"/>
        <v>48077</v>
      </c>
      <c r="D59" s="3" t="s">
        <v>38</v>
      </c>
      <c r="E59" s="6" t="s">
        <v>129</v>
      </c>
      <c r="F59" s="11" t="s">
        <v>16</v>
      </c>
      <c r="G59" s="8" t="s">
        <v>93</v>
      </c>
      <c r="H59" s="8" t="s">
        <v>17</v>
      </c>
      <c r="I59" s="9">
        <v>17424181</v>
      </c>
      <c r="J59" s="5">
        <v>1299379</v>
      </c>
      <c r="K59" s="5">
        <v>16124802</v>
      </c>
      <c r="L59" s="5" t="s">
        <v>30</v>
      </c>
      <c r="M59" s="5">
        <v>1289984</v>
      </c>
      <c r="N59" s="5">
        <v>17414786</v>
      </c>
      <c r="O59">
        <f>+VLOOKUP(C59,'KF ghi nhận'!B$2:C$72,2,0)</f>
        <v>16124802</v>
      </c>
      <c r="P59" s="14">
        <f t="shared" si="1"/>
        <v>0</v>
      </c>
      <c r="Q59">
        <f t="shared" si="2"/>
        <v>10</v>
      </c>
    </row>
    <row r="60" spans="1:17" ht="18.75" customHeight="1" x14ac:dyDescent="0.25">
      <c r="A60" s="2">
        <v>57024</v>
      </c>
      <c r="B60" s="3" t="s">
        <v>130</v>
      </c>
      <c r="C60" s="3">
        <f t="shared" si="0"/>
        <v>48727</v>
      </c>
      <c r="D60" s="3" t="s">
        <v>38</v>
      </c>
      <c r="E60" s="6" t="s">
        <v>131</v>
      </c>
      <c r="F60" s="11" t="s">
        <v>16</v>
      </c>
      <c r="G60" s="8" t="s">
        <v>93</v>
      </c>
      <c r="H60" s="8" t="s">
        <v>17</v>
      </c>
      <c r="I60" s="9">
        <v>13321640</v>
      </c>
      <c r="J60" s="5">
        <v>0</v>
      </c>
      <c r="K60" s="5">
        <v>13321640</v>
      </c>
      <c r="L60" s="5" t="s">
        <v>30</v>
      </c>
      <c r="M60" s="5">
        <v>1065731</v>
      </c>
      <c r="N60" s="5">
        <v>14387371</v>
      </c>
      <c r="O60">
        <f>+VLOOKUP(C60,'KF ghi nhận'!B$2:C$72,2,0)</f>
        <v>13321640</v>
      </c>
      <c r="P60" s="14">
        <f t="shared" si="1"/>
        <v>0</v>
      </c>
      <c r="Q60">
        <f t="shared" si="2"/>
        <v>10</v>
      </c>
    </row>
    <row r="61" spans="1:17" ht="18.75" customHeight="1" x14ac:dyDescent="0.25">
      <c r="A61" s="2">
        <v>57656</v>
      </c>
      <c r="B61" s="3" t="s">
        <v>132</v>
      </c>
      <c r="C61" s="3">
        <f t="shared" si="0"/>
        <v>49372</v>
      </c>
      <c r="D61" s="3" t="s">
        <v>38</v>
      </c>
      <c r="E61" s="6" t="s">
        <v>133</v>
      </c>
      <c r="F61" s="11" t="s">
        <v>16</v>
      </c>
      <c r="G61" s="8" t="s">
        <v>93</v>
      </c>
      <c r="H61" s="8" t="s">
        <v>17</v>
      </c>
      <c r="I61" s="9">
        <v>6602550</v>
      </c>
      <c r="J61" s="5">
        <v>0</v>
      </c>
      <c r="K61" s="5">
        <v>6602550</v>
      </c>
      <c r="L61" s="5" t="s">
        <v>30</v>
      </c>
      <c r="M61" s="5">
        <v>528204</v>
      </c>
      <c r="N61" s="5">
        <v>7130754</v>
      </c>
      <c r="O61">
        <f>+VLOOKUP(C61,'KF ghi nhận'!B$2:C$72,2,0)</f>
        <v>6602550</v>
      </c>
      <c r="P61" s="14">
        <f t="shared" si="1"/>
        <v>0</v>
      </c>
      <c r="Q61">
        <f t="shared" si="2"/>
        <v>10</v>
      </c>
    </row>
    <row r="62" spans="1:17" ht="18.75" customHeight="1" x14ac:dyDescent="0.25">
      <c r="A62" s="2">
        <v>58938</v>
      </c>
      <c r="B62" s="3" t="s">
        <v>134</v>
      </c>
      <c r="C62" s="3">
        <f t="shared" si="0"/>
        <v>50667</v>
      </c>
      <c r="D62" s="3" t="s">
        <v>38</v>
      </c>
      <c r="E62" s="6" t="s">
        <v>135</v>
      </c>
      <c r="F62" s="11" t="s">
        <v>16</v>
      </c>
      <c r="G62" s="8" t="s">
        <v>93</v>
      </c>
      <c r="H62" s="8" t="s">
        <v>17</v>
      </c>
      <c r="I62" s="9">
        <v>13970190</v>
      </c>
      <c r="J62" s="5">
        <v>0</v>
      </c>
      <c r="K62" s="5">
        <v>13970190</v>
      </c>
      <c r="L62" s="5" t="s">
        <v>18</v>
      </c>
      <c r="M62" s="5">
        <v>1117615</v>
      </c>
      <c r="N62" s="5">
        <v>15087805</v>
      </c>
      <c r="O62">
        <f>+VLOOKUP(C62,'KF ghi nhận'!B$2:C$72,2,0)</f>
        <v>13970190</v>
      </c>
      <c r="P62" s="14">
        <f t="shared" si="1"/>
        <v>0</v>
      </c>
      <c r="Q62">
        <f t="shared" si="2"/>
        <v>11</v>
      </c>
    </row>
    <row r="63" spans="1:17" ht="18.75" customHeight="1" x14ac:dyDescent="0.25">
      <c r="A63" s="2">
        <v>59249</v>
      </c>
      <c r="B63" s="3" t="s">
        <v>136</v>
      </c>
      <c r="C63" s="3">
        <f t="shared" si="0"/>
        <v>50982</v>
      </c>
      <c r="D63" s="3" t="s">
        <v>38</v>
      </c>
      <c r="E63" s="6" t="s">
        <v>137</v>
      </c>
      <c r="F63" s="11" t="s">
        <v>16</v>
      </c>
      <c r="G63" s="8" t="s">
        <v>93</v>
      </c>
      <c r="H63" s="8" t="s">
        <v>17</v>
      </c>
      <c r="I63" s="9">
        <v>14624565</v>
      </c>
      <c r="J63" s="5">
        <v>0</v>
      </c>
      <c r="K63" s="5">
        <v>14624565</v>
      </c>
      <c r="L63" s="5" t="s">
        <v>18</v>
      </c>
      <c r="M63" s="5">
        <v>1169965</v>
      </c>
      <c r="N63" s="5">
        <v>15794530</v>
      </c>
      <c r="O63">
        <f>+VLOOKUP(C63,'KF ghi nhận'!B$2:C$72,2,0)</f>
        <v>14624565</v>
      </c>
      <c r="P63" s="14">
        <f t="shared" si="1"/>
        <v>0</v>
      </c>
      <c r="Q63">
        <f t="shared" si="2"/>
        <v>11</v>
      </c>
    </row>
    <row r="64" spans="1:17" ht="18.75" customHeight="1" x14ac:dyDescent="0.25">
      <c r="A64" s="2">
        <v>60295</v>
      </c>
      <c r="B64" s="3" t="s">
        <v>138</v>
      </c>
      <c r="C64" s="3">
        <f t="shared" si="0"/>
        <v>52039</v>
      </c>
      <c r="D64" s="3" t="s">
        <v>38</v>
      </c>
      <c r="E64" s="6" t="s">
        <v>139</v>
      </c>
      <c r="F64" s="11" t="s">
        <v>16</v>
      </c>
      <c r="G64" s="8" t="s">
        <v>93</v>
      </c>
      <c r="H64" s="8" t="s">
        <v>17</v>
      </c>
      <c r="I64" s="9">
        <v>8395868</v>
      </c>
      <c r="J64" s="5">
        <v>0</v>
      </c>
      <c r="K64" s="5">
        <v>8395868</v>
      </c>
      <c r="L64" s="5" t="s">
        <v>18</v>
      </c>
      <c r="M64" s="5">
        <v>671669</v>
      </c>
      <c r="N64" s="5">
        <v>9067537</v>
      </c>
      <c r="O64">
        <f>+VLOOKUP(C64,'KF ghi nhận'!B$2:C$72,2,0)</f>
        <v>8395868</v>
      </c>
      <c r="P64" s="14">
        <f t="shared" si="1"/>
        <v>0</v>
      </c>
      <c r="Q64">
        <f t="shared" si="2"/>
        <v>11</v>
      </c>
    </row>
    <row r="65" spans="1:17" ht="18.75" customHeight="1" x14ac:dyDescent="0.25">
      <c r="A65" s="2">
        <v>61446</v>
      </c>
      <c r="B65" s="3" t="s">
        <v>140</v>
      </c>
      <c r="C65" s="3">
        <f t="shared" si="0"/>
        <v>53199</v>
      </c>
      <c r="D65" s="3" t="s">
        <v>38</v>
      </c>
      <c r="E65" s="6" t="s">
        <v>141</v>
      </c>
      <c r="F65" s="11" t="s">
        <v>16</v>
      </c>
      <c r="G65" s="8" t="s">
        <v>93</v>
      </c>
      <c r="H65" s="8" t="s">
        <v>17</v>
      </c>
      <c r="I65" s="9">
        <v>11903925</v>
      </c>
      <c r="J65" s="5">
        <v>0</v>
      </c>
      <c r="K65" s="5">
        <v>11903925</v>
      </c>
      <c r="L65" s="5" t="s">
        <v>18</v>
      </c>
      <c r="M65" s="5">
        <v>952314</v>
      </c>
      <c r="N65" s="5">
        <v>12856239</v>
      </c>
      <c r="O65">
        <f>+VLOOKUP(C65,'KF ghi nhận'!B$2:C$72,2,0)</f>
        <v>11903925</v>
      </c>
      <c r="P65" s="14">
        <f t="shared" si="1"/>
        <v>0</v>
      </c>
      <c r="Q65">
        <f t="shared" si="2"/>
        <v>11</v>
      </c>
    </row>
    <row r="66" spans="1:17" ht="18.75" customHeight="1" x14ac:dyDescent="0.25">
      <c r="A66" s="2">
        <v>62660</v>
      </c>
      <c r="B66" s="3" t="s">
        <v>142</v>
      </c>
      <c r="C66" s="3">
        <f t="shared" si="0"/>
        <v>54419</v>
      </c>
      <c r="D66" s="3" t="s">
        <v>38</v>
      </c>
      <c r="E66" s="6" t="s">
        <v>143</v>
      </c>
      <c r="F66" s="11" t="s">
        <v>16</v>
      </c>
      <c r="G66" s="8" t="s">
        <v>93</v>
      </c>
      <c r="H66" s="8" t="s">
        <v>17</v>
      </c>
      <c r="I66" s="9">
        <v>5516864</v>
      </c>
      <c r="J66" s="5">
        <v>0</v>
      </c>
      <c r="K66" s="5">
        <v>5516864</v>
      </c>
      <c r="L66" s="5" t="s">
        <v>18</v>
      </c>
      <c r="M66" s="5">
        <v>441349</v>
      </c>
      <c r="N66" s="5">
        <v>5958213</v>
      </c>
      <c r="O66">
        <f>+VLOOKUP(C66,'KF ghi nhận'!B$2:C$72,2,0)</f>
        <v>5516864</v>
      </c>
      <c r="P66" s="14">
        <f t="shared" si="1"/>
        <v>0</v>
      </c>
      <c r="Q66">
        <f t="shared" si="2"/>
        <v>12</v>
      </c>
    </row>
    <row r="67" spans="1:17" ht="18.75" customHeight="1" x14ac:dyDescent="0.25">
      <c r="A67" s="2">
        <v>63600</v>
      </c>
      <c r="B67" s="3" t="s">
        <v>144</v>
      </c>
      <c r="C67" s="3">
        <f t="shared" ref="C67:C70" si="3">+B67*1</f>
        <v>55366</v>
      </c>
      <c r="D67" s="3" t="s">
        <v>38</v>
      </c>
      <c r="E67" s="6" t="s">
        <v>145</v>
      </c>
      <c r="F67" s="11" t="s">
        <v>16</v>
      </c>
      <c r="G67" s="8" t="s">
        <v>93</v>
      </c>
      <c r="H67" s="8" t="s">
        <v>17</v>
      </c>
      <c r="I67" s="9">
        <v>9117870</v>
      </c>
      <c r="J67" s="5">
        <v>0</v>
      </c>
      <c r="K67" s="5">
        <v>9117870</v>
      </c>
      <c r="L67" s="5" t="s">
        <v>18</v>
      </c>
      <c r="M67" s="5">
        <v>729430</v>
      </c>
      <c r="N67" s="5">
        <v>9847300</v>
      </c>
      <c r="O67">
        <f>+VLOOKUP(C67,'KF ghi nhận'!B$2:C$72,2,0)</f>
        <v>9117870</v>
      </c>
      <c r="P67" s="14">
        <f t="shared" ref="P67:P70" si="4">+O67-K67</f>
        <v>0</v>
      </c>
      <c r="Q67">
        <f t="shared" si="2"/>
        <v>12</v>
      </c>
    </row>
    <row r="68" spans="1:17" ht="18.75" customHeight="1" x14ac:dyDescent="0.25">
      <c r="A68" s="2">
        <v>64404</v>
      </c>
      <c r="B68" s="3" t="s">
        <v>146</v>
      </c>
      <c r="C68" s="3">
        <f t="shared" si="3"/>
        <v>56182</v>
      </c>
      <c r="D68" s="3" t="s">
        <v>38</v>
      </c>
      <c r="E68" s="6" t="s">
        <v>147</v>
      </c>
      <c r="F68" s="11" t="s">
        <v>16</v>
      </c>
      <c r="G68" s="8" t="s">
        <v>93</v>
      </c>
      <c r="H68" s="8" t="s">
        <v>17</v>
      </c>
      <c r="I68" s="9">
        <v>10813850</v>
      </c>
      <c r="J68" s="5">
        <v>0</v>
      </c>
      <c r="K68" s="5">
        <v>10813850</v>
      </c>
      <c r="L68" s="5" t="s">
        <v>18</v>
      </c>
      <c r="M68" s="5">
        <v>865108</v>
      </c>
      <c r="N68" s="5">
        <v>11678958</v>
      </c>
      <c r="O68">
        <f>+VLOOKUP(C68,'KF ghi nhận'!B$2:C$72,2,0)</f>
        <v>10813850</v>
      </c>
      <c r="P68" s="14">
        <f t="shared" si="4"/>
        <v>0</v>
      </c>
      <c r="Q68">
        <f t="shared" si="2"/>
        <v>12</v>
      </c>
    </row>
    <row r="69" spans="1:17" ht="18.75" customHeight="1" x14ac:dyDescent="0.25">
      <c r="A69" s="2">
        <v>64923</v>
      </c>
      <c r="B69" s="3" t="s">
        <v>148</v>
      </c>
      <c r="C69" s="3">
        <f t="shared" si="3"/>
        <v>56707</v>
      </c>
      <c r="D69" s="3" t="s">
        <v>38</v>
      </c>
      <c r="E69" s="6" t="s">
        <v>149</v>
      </c>
      <c r="F69" s="11" t="s">
        <v>16</v>
      </c>
      <c r="G69" s="8" t="s">
        <v>93</v>
      </c>
      <c r="H69" s="8" t="s">
        <v>17</v>
      </c>
      <c r="I69" s="9">
        <v>16075140</v>
      </c>
      <c r="J69" s="5">
        <v>0</v>
      </c>
      <c r="K69" s="5">
        <v>16075140</v>
      </c>
      <c r="L69" s="5" t="s">
        <v>30</v>
      </c>
      <c r="M69" s="5">
        <v>1286011</v>
      </c>
      <c r="N69" s="5">
        <v>17361151</v>
      </c>
      <c r="O69">
        <f>+VLOOKUP(C69,'KF ghi nhận'!B$2:C$72,2,0)</f>
        <v>16075140</v>
      </c>
      <c r="P69" s="14">
        <f t="shared" si="4"/>
        <v>0</v>
      </c>
      <c r="Q69">
        <f t="shared" si="2"/>
        <v>12</v>
      </c>
    </row>
    <row r="70" spans="1:17" ht="18.75" customHeight="1" x14ac:dyDescent="0.25">
      <c r="A70" s="2">
        <v>65231</v>
      </c>
      <c r="B70" s="3" t="s">
        <v>150</v>
      </c>
      <c r="C70" s="3">
        <f t="shared" si="3"/>
        <v>57021</v>
      </c>
      <c r="D70" s="3" t="s">
        <v>38</v>
      </c>
      <c r="E70" s="6" t="s">
        <v>151</v>
      </c>
      <c r="F70" s="11" t="s">
        <v>16</v>
      </c>
      <c r="G70" s="8" t="s">
        <v>93</v>
      </c>
      <c r="H70" s="8" t="s">
        <v>17</v>
      </c>
      <c r="I70" s="9">
        <v>12925325</v>
      </c>
      <c r="J70" s="5">
        <v>0</v>
      </c>
      <c r="K70" s="5">
        <v>12925325</v>
      </c>
      <c r="L70" s="5" t="s">
        <v>30</v>
      </c>
      <c r="M70" s="5">
        <v>1034026</v>
      </c>
      <c r="N70" s="5">
        <v>13959351</v>
      </c>
      <c r="O70">
        <f>+VLOOKUP(C70,'KF ghi nhận'!B$2:C$72,2,0)</f>
        <v>12925325</v>
      </c>
      <c r="P70" s="14">
        <f t="shared" si="4"/>
        <v>0</v>
      </c>
      <c r="Q70">
        <f t="shared" ref="Q70" si="5">+MONTH(E70)</f>
        <v>12</v>
      </c>
    </row>
    <row r="76" spans="1:17" x14ac:dyDescent="0.25">
      <c r="A76" s="2">
        <v>19968</v>
      </c>
      <c r="B76" s="3" t="s">
        <v>59</v>
      </c>
      <c r="C76" s="3">
        <f t="shared" ref="C76" si="6">+B76*1</f>
        <v>11387</v>
      </c>
      <c r="D76" s="3" t="s">
        <v>38</v>
      </c>
      <c r="E76" s="6" t="s">
        <v>58</v>
      </c>
      <c r="F76" s="11" t="s">
        <v>16</v>
      </c>
      <c r="G76" s="8" t="s">
        <v>40</v>
      </c>
      <c r="H76" s="8" t="s">
        <v>17</v>
      </c>
      <c r="I76" s="9">
        <v>0</v>
      </c>
      <c r="J76" s="5">
        <v>2322184</v>
      </c>
      <c r="K76" s="5">
        <v>-2322184</v>
      </c>
      <c r="L76" s="5" t="s">
        <v>18</v>
      </c>
      <c r="M76" s="5">
        <v>-232218</v>
      </c>
      <c r="N76" s="5">
        <v>-2554402</v>
      </c>
    </row>
  </sheetData>
  <autoFilter ref="A4:P70" xr:uid="{E8FBCA22-FE77-4DCF-9E17-2FA2A827DBE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A74C-D7EB-4BF7-9E59-3391BD8D4FBC}">
  <dimension ref="A1:K15"/>
  <sheetViews>
    <sheetView workbookViewId="0">
      <selection activeCell="K3" sqref="K3:K14"/>
    </sheetView>
  </sheetViews>
  <sheetFormatPr defaultRowHeight="15" x14ac:dyDescent="0.25"/>
  <cols>
    <col min="5" max="5" width="12.7109375" customWidth="1"/>
  </cols>
  <sheetData>
    <row r="1" spans="1:11" ht="18.75" x14ac:dyDescent="0.3">
      <c r="A1" s="63" t="s">
        <v>237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21" x14ac:dyDescent="0.25">
      <c r="A2" s="45" t="s">
        <v>238</v>
      </c>
      <c r="B2" s="45" t="s">
        <v>239</v>
      </c>
      <c r="C2" s="43" t="s">
        <v>240</v>
      </c>
      <c r="D2" s="43" t="s">
        <v>241</v>
      </c>
      <c r="E2" s="41" t="s">
        <v>242</v>
      </c>
      <c r="F2" s="43" t="s">
        <v>243</v>
      </c>
      <c r="G2" s="43" t="s">
        <v>244</v>
      </c>
      <c r="H2" s="43" t="s">
        <v>245</v>
      </c>
      <c r="I2" s="43" t="s">
        <v>246</v>
      </c>
      <c r="J2" s="43" t="s">
        <v>247</v>
      </c>
    </row>
    <row r="3" spans="1:11" x14ac:dyDescent="0.25">
      <c r="A3" s="44">
        <v>44599</v>
      </c>
      <c r="B3" s="44">
        <v>44599</v>
      </c>
      <c r="C3" s="48" t="s">
        <v>273</v>
      </c>
      <c r="D3" s="48" t="s">
        <v>274</v>
      </c>
      <c r="E3" s="42">
        <v>46796573</v>
      </c>
      <c r="F3" s="48" t="s">
        <v>250</v>
      </c>
      <c r="G3" s="48" t="s">
        <v>16</v>
      </c>
      <c r="H3" s="48" t="s">
        <v>251</v>
      </c>
      <c r="I3" s="48" t="s">
        <v>252</v>
      </c>
      <c r="J3" s="48"/>
      <c r="K3">
        <f t="shared" ref="K3:K14" si="0">+MONTH(B3)</f>
        <v>2</v>
      </c>
    </row>
    <row r="4" spans="1:11" x14ac:dyDescent="0.25">
      <c r="A4" s="44">
        <v>44621</v>
      </c>
      <c r="B4" s="44">
        <v>44621</v>
      </c>
      <c r="C4" s="48" t="s">
        <v>271</v>
      </c>
      <c r="D4" s="48" t="s">
        <v>272</v>
      </c>
      <c r="E4" s="42">
        <v>39448104</v>
      </c>
      <c r="F4" s="48" t="s">
        <v>250</v>
      </c>
      <c r="G4" s="48" t="s">
        <v>16</v>
      </c>
      <c r="H4" s="48" t="s">
        <v>251</v>
      </c>
      <c r="I4" s="48" t="s">
        <v>252</v>
      </c>
      <c r="J4" s="48"/>
      <c r="K4">
        <f t="shared" si="0"/>
        <v>3</v>
      </c>
    </row>
    <row r="5" spans="1:11" x14ac:dyDescent="0.25">
      <c r="A5" s="44">
        <v>44685</v>
      </c>
      <c r="B5" s="44">
        <v>44685</v>
      </c>
      <c r="C5" s="48" t="s">
        <v>269</v>
      </c>
      <c r="D5" s="48" t="s">
        <v>270</v>
      </c>
      <c r="E5" s="42">
        <v>73798209</v>
      </c>
      <c r="F5" s="48" t="s">
        <v>250</v>
      </c>
      <c r="G5" s="48" t="s">
        <v>16</v>
      </c>
      <c r="H5" s="48" t="s">
        <v>251</v>
      </c>
      <c r="I5" s="48" t="s">
        <v>252</v>
      </c>
      <c r="J5" s="48"/>
      <c r="K5">
        <f t="shared" si="0"/>
        <v>5</v>
      </c>
    </row>
    <row r="6" spans="1:11" x14ac:dyDescent="0.25">
      <c r="A6" s="44">
        <v>44712</v>
      </c>
      <c r="B6" s="44">
        <v>44712</v>
      </c>
      <c r="C6" s="48" t="s">
        <v>267</v>
      </c>
      <c r="D6" s="48" t="s">
        <v>268</v>
      </c>
      <c r="E6" s="42">
        <v>41717553</v>
      </c>
      <c r="F6" s="48" t="s">
        <v>250</v>
      </c>
      <c r="G6" s="48" t="s">
        <v>16</v>
      </c>
      <c r="H6" s="48" t="s">
        <v>251</v>
      </c>
      <c r="I6" s="48" t="s">
        <v>252</v>
      </c>
      <c r="J6" s="48"/>
      <c r="K6">
        <f t="shared" si="0"/>
        <v>5</v>
      </c>
    </row>
    <row r="7" spans="1:11" x14ac:dyDescent="0.25">
      <c r="A7" s="44">
        <v>44743</v>
      </c>
      <c r="B7" s="44">
        <v>44743</v>
      </c>
      <c r="C7" s="48" t="s">
        <v>265</v>
      </c>
      <c r="D7" s="48" t="s">
        <v>266</v>
      </c>
      <c r="E7" s="42">
        <v>41264789</v>
      </c>
      <c r="F7" s="48" t="s">
        <v>250</v>
      </c>
      <c r="G7" s="48" t="s">
        <v>16</v>
      </c>
      <c r="H7" s="48" t="s">
        <v>251</v>
      </c>
      <c r="I7" s="48" t="s">
        <v>252</v>
      </c>
      <c r="J7" s="48"/>
      <c r="K7">
        <f t="shared" si="0"/>
        <v>7</v>
      </c>
    </row>
    <row r="8" spans="1:11" x14ac:dyDescent="0.25">
      <c r="A8" s="44">
        <v>44775</v>
      </c>
      <c r="B8" s="44">
        <v>44775</v>
      </c>
      <c r="C8" s="48" t="s">
        <v>263</v>
      </c>
      <c r="D8" s="48" t="s">
        <v>264</v>
      </c>
      <c r="E8" s="42">
        <v>33868663</v>
      </c>
      <c r="F8" s="48" t="s">
        <v>250</v>
      </c>
      <c r="G8" s="48" t="s">
        <v>16</v>
      </c>
      <c r="H8" s="48" t="s">
        <v>251</v>
      </c>
      <c r="I8" s="48" t="s">
        <v>252</v>
      </c>
      <c r="J8" s="48"/>
      <c r="K8">
        <f t="shared" si="0"/>
        <v>8</v>
      </c>
    </row>
    <row r="9" spans="1:11" x14ac:dyDescent="0.25">
      <c r="A9" s="44">
        <v>44803</v>
      </c>
      <c r="B9" s="44">
        <v>44803</v>
      </c>
      <c r="C9" s="48" t="s">
        <v>259</v>
      </c>
      <c r="D9" s="48" t="s">
        <v>260</v>
      </c>
      <c r="E9" s="42">
        <v>53313166</v>
      </c>
      <c r="F9" s="48" t="s">
        <v>250</v>
      </c>
      <c r="G9" s="48" t="s">
        <v>16</v>
      </c>
      <c r="H9" s="48" t="s">
        <v>251</v>
      </c>
      <c r="I9" s="48" t="s">
        <v>252</v>
      </c>
      <c r="J9" s="48"/>
      <c r="K9">
        <f t="shared" si="0"/>
        <v>8</v>
      </c>
    </row>
    <row r="10" spans="1:11" x14ac:dyDescent="0.25">
      <c r="A10" s="44">
        <v>44803</v>
      </c>
      <c r="B10" s="44">
        <v>44803</v>
      </c>
      <c r="C10" s="48" t="s">
        <v>261</v>
      </c>
      <c r="D10" s="48" t="s">
        <v>262</v>
      </c>
      <c r="E10" s="42">
        <v>1649599</v>
      </c>
      <c r="F10" s="48" t="s">
        <v>250</v>
      </c>
      <c r="G10" s="48" t="s">
        <v>16</v>
      </c>
      <c r="H10" s="48" t="s">
        <v>251</v>
      </c>
      <c r="I10" s="48" t="s">
        <v>252</v>
      </c>
      <c r="J10" s="48"/>
      <c r="K10">
        <f t="shared" si="0"/>
        <v>8</v>
      </c>
    </row>
    <row r="11" spans="1:11" x14ac:dyDescent="0.25">
      <c r="A11" s="44">
        <v>44834</v>
      </c>
      <c r="B11" s="44">
        <v>44834</v>
      </c>
      <c r="C11" s="48" t="s">
        <v>257</v>
      </c>
      <c r="D11" s="48" t="s">
        <v>258</v>
      </c>
      <c r="E11" s="42">
        <v>53881823</v>
      </c>
      <c r="F11" s="48" t="s">
        <v>250</v>
      </c>
      <c r="G11" s="48" t="s">
        <v>16</v>
      </c>
      <c r="H11" s="48" t="s">
        <v>251</v>
      </c>
      <c r="I11" s="48" t="s">
        <v>252</v>
      </c>
      <c r="J11" s="48"/>
      <c r="K11">
        <f t="shared" si="0"/>
        <v>9</v>
      </c>
    </row>
    <row r="12" spans="1:11" x14ac:dyDescent="0.25">
      <c r="A12" s="44">
        <v>44866</v>
      </c>
      <c r="B12" s="44">
        <v>44866</v>
      </c>
      <c r="C12" s="48" t="s">
        <v>255</v>
      </c>
      <c r="D12" s="48" t="s">
        <v>256</v>
      </c>
      <c r="E12" s="42">
        <v>46499338</v>
      </c>
      <c r="F12" s="48" t="s">
        <v>250</v>
      </c>
      <c r="G12" s="48" t="s">
        <v>16</v>
      </c>
      <c r="H12" s="48" t="s">
        <v>251</v>
      </c>
      <c r="I12" s="48" t="s">
        <v>252</v>
      </c>
      <c r="J12" s="48"/>
      <c r="K12">
        <f t="shared" si="0"/>
        <v>11</v>
      </c>
    </row>
    <row r="13" spans="1:11" x14ac:dyDescent="0.25">
      <c r="A13" s="44">
        <v>44896</v>
      </c>
      <c r="B13" s="44">
        <v>44896</v>
      </c>
      <c r="C13" s="48" t="s">
        <v>253</v>
      </c>
      <c r="D13" s="48" t="s">
        <v>254</v>
      </c>
      <c r="E13" s="42">
        <v>70983611</v>
      </c>
      <c r="F13" s="48" t="s">
        <v>250</v>
      </c>
      <c r="G13" s="48" t="s">
        <v>16</v>
      </c>
      <c r="H13" s="48" t="s">
        <v>251</v>
      </c>
      <c r="I13" s="48" t="s">
        <v>252</v>
      </c>
      <c r="J13" s="48"/>
      <c r="K13">
        <f t="shared" si="0"/>
        <v>12</v>
      </c>
    </row>
    <row r="14" spans="1:11" x14ac:dyDescent="0.25">
      <c r="A14" s="44">
        <v>44925</v>
      </c>
      <c r="B14" s="44">
        <v>44925</v>
      </c>
      <c r="C14" s="48" t="s">
        <v>248</v>
      </c>
      <c r="D14" s="48" t="s">
        <v>249</v>
      </c>
      <c r="E14" s="42">
        <v>49806111</v>
      </c>
      <c r="F14" s="48" t="s">
        <v>250</v>
      </c>
      <c r="G14" s="48" t="s">
        <v>16</v>
      </c>
      <c r="H14" s="48" t="s">
        <v>251</v>
      </c>
      <c r="I14" s="48" t="s">
        <v>252</v>
      </c>
      <c r="J14" s="48"/>
      <c r="K14">
        <f t="shared" si="0"/>
        <v>12</v>
      </c>
    </row>
    <row r="15" spans="1:11" x14ac:dyDescent="0.25">
      <c r="A15" s="47" t="s">
        <v>275</v>
      </c>
      <c r="B15" s="40"/>
      <c r="C15" s="49" t="s">
        <v>276</v>
      </c>
      <c r="D15" s="49" t="s">
        <v>277</v>
      </c>
      <c r="E15" s="46">
        <v>553027539</v>
      </c>
      <c r="F15" s="40"/>
      <c r="G15" s="40"/>
      <c r="H15" s="40"/>
      <c r="I15" s="40"/>
      <c r="J15" s="40"/>
    </row>
  </sheetData>
  <autoFilter ref="A2:K2" xr:uid="{6D24A74C-D7EB-4BF7-9E59-3391BD8D4FBC}">
    <sortState xmlns:xlrd2="http://schemas.microsoft.com/office/spreadsheetml/2017/richdata2" ref="A3:K15">
      <sortCondition ref="A2"/>
    </sortState>
  </autoFilter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7EE4-B4A0-4D12-BFB7-661ECEBD9C8F}">
  <dimension ref="A1:E72"/>
  <sheetViews>
    <sheetView workbookViewId="0">
      <selection activeCell="I19" sqref="I19"/>
    </sheetView>
  </sheetViews>
  <sheetFormatPr defaultRowHeight="15" x14ac:dyDescent="0.25"/>
  <cols>
    <col min="3" max="3" width="22.140625" customWidth="1"/>
    <col min="4" max="4" width="21.42578125" customWidth="1"/>
  </cols>
  <sheetData>
    <row r="1" spans="1:5" x14ac:dyDescent="0.25">
      <c r="B1" t="s">
        <v>212</v>
      </c>
      <c r="C1" t="s">
        <v>213</v>
      </c>
    </row>
    <row r="2" spans="1:5" x14ac:dyDescent="0.25">
      <c r="A2" s="12" t="s">
        <v>152</v>
      </c>
      <c r="B2" s="12">
        <f>+A2*1</f>
        <v>57021</v>
      </c>
      <c r="C2" s="13">
        <v>12925325</v>
      </c>
      <c r="D2" s="39">
        <v>44922</v>
      </c>
      <c r="E2">
        <f>+MONTH(D2)</f>
        <v>12</v>
      </c>
    </row>
    <row r="3" spans="1:5" x14ac:dyDescent="0.25">
      <c r="A3" s="12" t="s">
        <v>153</v>
      </c>
      <c r="B3" s="12">
        <f t="shared" ref="B3:B66" si="0">+A3*1</f>
        <v>56707</v>
      </c>
      <c r="C3" s="13">
        <v>16075140</v>
      </c>
      <c r="D3" s="39">
        <v>44918</v>
      </c>
      <c r="E3">
        <f t="shared" ref="E3:E66" si="1">+MONTH(D3)</f>
        <v>12</v>
      </c>
    </row>
    <row r="4" spans="1:5" x14ac:dyDescent="0.25">
      <c r="A4" s="12" t="s">
        <v>154</v>
      </c>
      <c r="B4" s="12">
        <f t="shared" si="0"/>
        <v>56182</v>
      </c>
      <c r="C4" s="13">
        <v>10813850</v>
      </c>
      <c r="D4" s="39">
        <v>44916</v>
      </c>
      <c r="E4">
        <f t="shared" si="1"/>
        <v>12</v>
      </c>
    </row>
    <row r="5" spans="1:5" x14ac:dyDescent="0.25">
      <c r="A5" s="12" t="s">
        <v>155</v>
      </c>
      <c r="B5" s="12">
        <f t="shared" si="0"/>
        <v>55366</v>
      </c>
      <c r="C5" s="13">
        <v>9117870</v>
      </c>
      <c r="D5" s="39">
        <v>44908</v>
      </c>
      <c r="E5">
        <f t="shared" si="1"/>
        <v>12</v>
      </c>
    </row>
    <row r="6" spans="1:5" x14ac:dyDescent="0.25">
      <c r="A6" s="12" t="s">
        <v>156</v>
      </c>
      <c r="B6" s="12">
        <f t="shared" si="0"/>
        <v>54419</v>
      </c>
      <c r="C6" s="13">
        <v>5516864</v>
      </c>
      <c r="D6" s="39">
        <v>44901</v>
      </c>
      <c r="E6">
        <f t="shared" si="1"/>
        <v>12</v>
      </c>
    </row>
    <row r="7" spans="1:5" x14ac:dyDescent="0.25">
      <c r="A7" s="12" t="s">
        <v>157</v>
      </c>
      <c r="B7" s="12">
        <f t="shared" si="0"/>
        <v>53199</v>
      </c>
      <c r="C7" s="13">
        <v>11903925</v>
      </c>
      <c r="D7" s="39">
        <v>44894</v>
      </c>
      <c r="E7">
        <f t="shared" si="1"/>
        <v>11</v>
      </c>
    </row>
    <row r="8" spans="1:5" x14ac:dyDescent="0.25">
      <c r="A8" s="12" t="s">
        <v>158</v>
      </c>
      <c r="B8" s="12">
        <f t="shared" si="0"/>
        <v>52039</v>
      </c>
      <c r="C8" s="13">
        <v>8395868</v>
      </c>
      <c r="D8" s="39">
        <v>44887</v>
      </c>
      <c r="E8">
        <f t="shared" si="1"/>
        <v>11</v>
      </c>
    </row>
    <row r="9" spans="1:5" x14ac:dyDescent="0.25">
      <c r="A9" s="12" t="s">
        <v>159</v>
      </c>
      <c r="B9" s="12">
        <f t="shared" si="0"/>
        <v>50982</v>
      </c>
      <c r="C9" s="13">
        <v>14624565</v>
      </c>
      <c r="D9" s="39">
        <v>44880</v>
      </c>
      <c r="E9">
        <f t="shared" si="1"/>
        <v>11</v>
      </c>
    </row>
    <row r="10" spans="1:5" x14ac:dyDescent="0.25">
      <c r="A10" s="12" t="s">
        <v>160</v>
      </c>
      <c r="B10" s="12">
        <f t="shared" si="0"/>
        <v>50667</v>
      </c>
      <c r="C10" s="13">
        <v>13970190</v>
      </c>
      <c r="D10" s="39">
        <v>44875</v>
      </c>
      <c r="E10">
        <f t="shared" si="1"/>
        <v>11</v>
      </c>
    </row>
    <row r="11" spans="1:5" x14ac:dyDescent="0.25">
      <c r="A11" s="12" t="s">
        <v>161</v>
      </c>
      <c r="B11" s="12">
        <f t="shared" si="0"/>
        <v>1761961</v>
      </c>
      <c r="C11" s="13">
        <v>-73431</v>
      </c>
      <c r="D11" s="39">
        <v>44865</v>
      </c>
      <c r="E11">
        <f t="shared" si="1"/>
        <v>10</v>
      </c>
    </row>
    <row r="12" spans="1:5" x14ac:dyDescent="0.25">
      <c r="A12" s="12" t="s">
        <v>162</v>
      </c>
      <c r="B12" s="12">
        <f t="shared" si="0"/>
        <v>49372</v>
      </c>
      <c r="C12" s="13">
        <v>6602550</v>
      </c>
      <c r="D12" s="39">
        <v>44862</v>
      </c>
      <c r="E12">
        <f t="shared" si="1"/>
        <v>10</v>
      </c>
    </row>
    <row r="13" spans="1:5" x14ac:dyDescent="0.25">
      <c r="A13" s="12" t="s">
        <v>163</v>
      </c>
      <c r="B13" s="12">
        <f t="shared" si="0"/>
        <v>48727</v>
      </c>
      <c r="C13" s="13">
        <v>13321640</v>
      </c>
      <c r="D13" s="39">
        <v>44858</v>
      </c>
      <c r="E13">
        <f t="shared" si="1"/>
        <v>10</v>
      </c>
    </row>
    <row r="14" spans="1:5" x14ac:dyDescent="0.25">
      <c r="A14" s="12" t="s">
        <v>164</v>
      </c>
      <c r="B14" s="12">
        <f t="shared" si="0"/>
        <v>47846</v>
      </c>
      <c r="C14" s="13">
        <v>13847974</v>
      </c>
      <c r="D14" s="39">
        <v>44851</v>
      </c>
      <c r="E14">
        <f t="shared" si="1"/>
        <v>10</v>
      </c>
    </row>
    <row r="15" spans="1:5" x14ac:dyDescent="0.25">
      <c r="A15" s="12" t="s">
        <v>165</v>
      </c>
      <c r="B15" s="12">
        <f t="shared" si="0"/>
        <v>48077</v>
      </c>
      <c r="C15" s="13">
        <v>16124802</v>
      </c>
      <c r="D15" s="39">
        <v>44853</v>
      </c>
      <c r="E15">
        <f t="shared" si="1"/>
        <v>10</v>
      </c>
    </row>
    <row r="16" spans="1:5" x14ac:dyDescent="0.25">
      <c r="A16" s="12" t="s">
        <v>166</v>
      </c>
      <c r="B16" s="12">
        <f t="shared" si="0"/>
        <v>45817</v>
      </c>
      <c r="C16" s="13">
        <v>15902031</v>
      </c>
      <c r="D16" s="39">
        <v>44838</v>
      </c>
      <c r="E16">
        <f t="shared" si="1"/>
        <v>10</v>
      </c>
    </row>
    <row r="17" spans="1:5" x14ac:dyDescent="0.25">
      <c r="A17" s="12" t="s">
        <v>167</v>
      </c>
      <c r="B17" s="12">
        <f t="shared" si="0"/>
        <v>44226</v>
      </c>
      <c r="C17" s="13">
        <v>3847818</v>
      </c>
      <c r="D17" s="39">
        <v>44830</v>
      </c>
      <c r="E17">
        <f t="shared" si="1"/>
        <v>9</v>
      </c>
    </row>
    <row r="18" spans="1:5" x14ac:dyDescent="0.25">
      <c r="A18" s="12" t="s">
        <v>168</v>
      </c>
      <c r="B18" s="12">
        <f t="shared" si="0"/>
        <v>42366</v>
      </c>
      <c r="C18" s="13">
        <v>7763025</v>
      </c>
      <c r="D18" s="39">
        <v>44823</v>
      </c>
      <c r="E18">
        <f t="shared" si="1"/>
        <v>9</v>
      </c>
    </row>
    <row r="19" spans="1:5" x14ac:dyDescent="0.25">
      <c r="A19" s="12" t="s">
        <v>169</v>
      </c>
      <c r="B19" s="12">
        <f t="shared" si="0"/>
        <v>41361</v>
      </c>
      <c r="C19" s="13">
        <v>9022662</v>
      </c>
      <c r="D19" s="39">
        <v>44819</v>
      </c>
      <c r="E19">
        <f t="shared" si="1"/>
        <v>9</v>
      </c>
    </row>
    <row r="20" spans="1:5" x14ac:dyDescent="0.25">
      <c r="A20" s="12" t="s">
        <v>170</v>
      </c>
      <c r="B20" s="12">
        <f t="shared" si="0"/>
        <v>40182</v>
      </c>
      <c r="C20" s="13">
        <v>6523704</v>
      </c>
      <c r="D20" s="39">
        <v>44816</v>
      </c>
      <c r="E20">
        <f t="shared" si="1"/>
        <v>9</v>
      </c>
    </row>
    <row r="21" spans="1:5" x14ac:dyDescent="0.25">
      <c r="A21" s="12" t="s">
        <v>171</v>
      </c>
      <c r="B21" s="12">
        <f t="shared" si="0"/>
        <v>38161</v>
      </c>
      <c r="C21" s="13">
        <v>15897734</v>
      </c>
      <c r="D21" s="39">
        <v>44811</v>
      </c>
      <c r="E21">
        <f t="shared" si="1"/>
        <v>9</v>
      </c>
    </row>
    <row r="22" spans="1:5" x14ac:dyDescent="0.25">
      <c r="A22" s="12" t="s">
        <v>172</v>
      </c>
      <c r="B22" s="12">
        <f t="shared" si="0"/>
        <v>1292188</v>
      </c>
      <c r="C22" s="13">
        <v>-73431</v>
      </c>
      <c r="D22" s="39">
        <v>44809</v>
      </c>
      <c r="E22">
        <f t="shared" si="1"/>
        <v>9</v>
      </c>
    </row>
    <row r="23" spans="1:5" x14ac:dyDescent="0.25">
      <c r="A23" s="12" t="s">
        <v>173</v>
      </c>
      <c r="B23" s="12">
        <f t="shared" si="0"/>
        <v>36417</v>
      </c>
      <c r="C23" s="13">
        <v>7559080</v>
      </c>
      <c r="D23" s="39">
        <v>44802</v>
      </c>
      <c r="E23">
        <f t="shared" si="1"/>
        <v>8</v>
      </c>
    </row>
    <row r="24" spans="1:5" x14ac:dyDescent="0.25">
      <c r="A24" s="12" t="s">
        <v>174</v>
      </c>
      <c r="B24" s="12">
        <f t="shared" si="0"/>
        <v>34123</v>
      </c>
      <c r="C24" s="13">
        <v>11611655</v>
      </c>
      <c r="D24" s="39">
        <v>44793</v>
      </c>
      <c r="E24">
        <f t="shared" si="1"/>
        <v>8</v>
      </c>
    </row>
    <row r="25" spans="1:5" x14ac:dyDescent="0.25">
      <c r="A25" s="12" t="s">
        <v>175</v>
      </c>
      <c r="B25" s="12">
        <f t="shared" si="0"/>
        <v>34324</v>
      </c>
      <c r="C25" s="13">
        <v>5652518</v>
      </c>
      <c r="D25" s="39">
        <v>44796</v>
      </c>
      <c r="E25">
        <f t="shared" si="1"/>
        <v>8</v>
      </c>
    </row>
    <row r="26" spans="1:5" x14ac:dyDescent="0.25">
      <c r="A26" s="12" t="s">
        <v>176</v>
      </c>
      <c r="B26" s="12">
        <f t="shared" si="0"/>
        <v>1228259</v>
      </c>
      <c r="C26" s="13">
        <v>-952980</v>
      </c>
      <c r="D26" s="39">
        <v>44798</v>
      </c>
      <c r="E26">
        <f t="shared" si="1"/>
        <v>8</v>
      </c>
    </row>
    <row r="27" spans="1:5" x14ac:dyDescent="0.25">
      <c r="A27" s="12" t="s">
        <v>177</v>
      </c>
      <c r="B27" s="12">
        <f t="shared" si="0"/>
        <v>31741</v>
      </c>
      <c r="C27" s="13">
        <v>2213868</v>
      </c>
      <c r="D27" s="39">
        <v>44790</v>
      </c>
      <c r="E27">
        <f t="shared" si="1"/>
        <v>8</v>
      </c>
    </row>
    <row r="28" spans="1:5" x14ac:dyDescent="0.25">
      <c r="A28" s="12" t="s">
        <v>178</v>
      </c>
      <c r="B28" s="12">
        <f t="shared" si="0"/>
        <v>31610</v>
      </c>
      <c r="C28" s="13">
        <v>6706460</v>
      </c>
      <c r="D28" s="39">
        <v>44788</v>
      </c>
      <c r="E28">
        <f t="shared" si="1"/>
        <v>8</v>
      </c>
    </row>
    <row r="29" spans="1:5" x14ac:dyDescent="0.25">
      <c r="A29" s="12" t="s">
        <v>179</v>
      </c>
      <c r="B29" s="12">
        <f t="shared" si="0"/>
        <v>29613</v>
      </c>
      <c r="C29" s="13">
        <v>8292776</v>
      </c>
      <c r="D29" s="39">
        <v>44782</v>
      </c>
      <c r="E29">
        <f t="shared" si="1"/>
        <v>8</v>
      </c>
    </row>
    <row r="30" spans="1:5" x14ac:dyDescent="0.25">
      <c r="A30" s="12" t="s">
        <v>180</v>
      </c>
      <c r="B30" s="12">
        <f t="shared" si="0"/>
        <v>29230</v>
      </c>
      <c r="C30" s="13">
        <v>7927652</v>
      </c>
      <c r="D30" s="39">
        <v>44775</v>
      </c>
      <c r="E30">
        <f t="shared" si="1"/>
        <v>8</v>
      </c>
    </row>
    <row r="31" spans="1:5" x14ac:dyDescent="0.25">
      <c r="A31" s="12" t="s">
        <v>181</v>
      </c>
      <c r="B31" s="12">
        <f t="shared" si="0"/>
        <v>27485</v>
      </c>
      <c r="C31" s="13">
        <v>3546564</v>
      </c>
      <c r="D31" s="39">
        <v>44770</v>
      </c>
      <c r="E31">
        <f t="shared" si="1"/>
        <v>7</v>
      </c>
    </row>
    <row r="32" spans="1:5" x14ac:dyDescent="0.25">
      <c r="A32" s="12" t="s">
        <v>182</v>
      </c>
      <c r="B32" s="12">
        <f t="shared" si="0"/>
        <v>27484</v>
      </c>
      <c r="C32" s="13">
        <v>2480386</v>
      </c>
      <c r="D32" s="39">
        <v>44770</v>
      </c>
      <c r="E32">
        <f t="shared" si="1"/>
        <v>7</v>
      </c>
    </row>
    <row r="33" spans="1:5" x14ac:dyDescent="0.25">
      <c r="A33" s="12" t="s">
        <v>183</v>
      </c>
      <c r="B33" s="12">
        <f t="shared" si="0"/>
        <v>27394</v>
      </c>
      <c r="C33" s="13">
        <v>4124903</v>
      </c>
      <c r="D33" s="39">
        <v>44768</v>
      </c>
      <c r="E33">
        <f t="shared" si="1"/>
        <v>7</v>
      </c>
    </row>
    <row r="34" spans="1:5" x14ac:dyDescent="0.25">
      <c r="A34" s="12" t="s">
        <v>184</v>
      </c>
      <c r="B34" s="12">
        <f t="shared" si="0"/>
        <v>26063</v>
      </c>
      <c r="C34" s="13">
        <v>9463307</v>
      </c>
      <c r="D34" s="39">
        <v>44761</v>
      </c>
      <c r="E34">
        <f t="shared" si="1"/>
        <v>7</v>
      </c>
    </row>
    <row r="35" spans="1:5" x14ac:dyDescent="0.25">
      <c r="A35" s="12" t="s">
        <v>185</v>
      </c>
      <c r="B35" s="12">
        <f t="shared" si="0"/>
        <v>25283</v>
      </c>
      <c r="C35" s="13">
        <v>3458447</v>
      </c>
      <c r="D35" s="39">
        <v>44756</v>
      </c>
      <c r="E35">
        <f t="shared" si="1"/>
        <v>7</v>
      </c>
    </row>
    <row r="36" spans="1:5" x14ac:dyDescent="0.25">
      <c r="A36" s="12" t="s">
        <v>186</v>
      </c>
      <c r="B36" s="12">
        <f t="shared" si="0"/>
        <v>25282</v>
      </c>
      <c r="C36" s="13">
        <v>4416053</v>
      </c>
      <c r="D36" s="39">
        <v>44756</v>
      </c>
      <c r="E36">
        <f t="shared" si="1"/>
        <v>7</v>
      </c>
    </row>
    <row r="37" spans="1:5" x14ac:dyDescent="0.25">
      <c r="A37" s="12" t="s">
        <v>187</v>
      </c>
      <c r="B37" s="12">
        <f t="shared" si="0"/>
        <v>26796</v>
      </c>
      <c r="C37" s="13">
        <v>4797563</v>
      </c>
      <c r="D37" s="39">
        <v>44764</v>
      </c>
      <c r="E37">
        <f t="shared" si="1"/>
        <v>7</v>
      </c>
    </row>
    <row r="38" spans="1:5" x14ac:dyDescent="0.25">
      <c r="A38" s="12" t="s">
        <v>188</v>
      </c>
      <c r="B38" s="12">
        <f t="shared" si="0"/>
        <v>24326</v>
      </c>
      <c r="C38" s="13">
        <v>3458555</v>
      </c>
      <c r="D38" s="39">
        <v>44754</v>
      </c>
      <c r="E38">
        <f t="shared" si="1"/>
        <v>7</v>
      </c>
    </row>
    <row r="39" spans="1:5" x14ac:dyDescent="0.25">
      <c r="A39" s="12" t="s">
        <v>189</v>
      </c>
      <c r="B39" s="12">
        <f t="shared" si="0"/>
        <v>943624</v>
      </c>
      <c r="C39" s="13">
        <v>-222116</v>
      </c>
      <c r="D39" s="39">
        <v>44755</v>
      </c>
      <c r="E39">
        <f t="shared" si="1"/>
        <v>7</v>
      </c>
    </row>
    <row r="40" spans="1:5" x14ac:dyDescent="0.25">
      <c r="A40" s="12" t="s">
        <v>190</v>
      </c>
      <c r="B40" s="12">
        <f t="shared" si="0"/>
        <v>23707</v>
      </c>
      <c r="C40" s="13">
        <v>6079528</v>
      </c>
      <c r="D40" s="39">
        <v>44749</v>
      </c>
      <c r="E40">
        <f t="shared" si="1"/>
        <v>7</v>
      </c>
    </row>
    <row r="41" spans="1:5" x14ac:dyDescent="0.25">
      <c r="A41" s="12" t="s">
        <v>191</v>
      </c>
      <c r="B41" s="12">
        <f t="shared" si="0"/>
        <v>22092</v>
      </c>
      <c r="C41" s="13">
        <v>10019124</v>
      </c>
      <c r="D41" s="39">
        <v>44746</v>
      </c>
      <c r="E41">
        <f t="shared" si="1"/>
        <v>7</v>
      </c>
    </row>
    <row r="42" spans="1:5" x14ac:dyDescent="0.25">
      <c r="A42" s="12" t="s">
        <v>192</v>
      </c>
      <c r="B42" s="12">
        <f t="shared" si="0"/>
        <v>21134</v>
      </c>
      <c r="C42" s="13">
        <v>9465309</v>
      </c>
      <c r="D42" s="39">
        <v>44740</v>
      </c>
      <c r="E42">
        <f t="shared" si="1"/>
        <v>6</v>
      </c>
    </row>
    <row r="43" spans="1:5" x14ac:dyDescent="0.25">
      <c r="A43" s="12" t="s">
        <v>193</v>
      </c>
      <c r="B43" s="12">
        <f t="shared" si="0"/>
        <v>19619</v>
      </c>
      <c r="C43" s="13">
        <v>4305283</v>
      </c>
      <c r="D43" s="39">
        <v>44733</v>
      </c>
      <c r="E43">
        <f t="shared" si="1"/>
        <v>6</v>
      </c>
    </row>
    <row r="44" spans="1:5" x14ac:dyDescent="0.25">
      <c r="A44" s="12" t="s">
        <v>194</v>
      </c>
      <c r="B44" s="12">
        <f t="shared" si="0"/>
        <v>18096</v>
      </c>
      <c r="C44" s="13">
        <v>6033777</v>
      </c>
      <c r="D44" s="39">
        <v>44727</v>
      </c>
      <c r="E44">
        <f t="shared" si="1"/>
        <v>6</v>
      </c>
    </row>
    <row r="45" spans="1:5" x14ac:dyDescent="0.25">
      <c r="A45" s="12" t="s">
        <v>195</v>
      </c>
      <c r="B45" s="12">
        <f t="shared" si="0"/>
        <v>16677</v>
      </c>
      <c r="C45" s="13">
        <v>3148818</v>
      </c>
      <c r="D45" s="39">
        <v>44720</v>
      </c>
      <c r="E45">
        <f t="shared" si="1"/>
        <v>6</v>
      </c>
    </row>
    <row r="46" spans="1:5" x14ac:dyDescent="0.25">
      <c r="A46" s="12" t="s">
        <v>196</v>
      </c>
      <c r="B46" s="12">
        <f t="shared" si="0"/>
        <v>15218</v>
      </c>
      <c r="C46" s="13">
        <v>8628802</v>
      </c>
      <c r="D46" s="39">
        <v>44713</v>
      </c>
      <c r="E46">
        <f t="shared" si="1"/>
        <v>6</v>
      </c>
    </row>
    <row r="47" spans="1:5" x14ac:dyDescent="0.25">
      <c r="A47" s="12" t="s">
        <v>197</v>
      </c>
      <c r="B47" s="12">
        <f t="shared" si="0"/>
        <v>14675</v>
      </c>
      <c r="C47" s="13">
        <v>7547574</v>
      </c>
      <c r="D47" s="39">
        <v>44708</v>
      </c>
      <c r="E47">
        <f t="shared" si="1"/>
        <v>5</v>
      </c>
    </row>
    <row r="48" spans="1:5" x14ac:dyDescent="0.25">
      <c r="A48" s="12" t="s">
        <v>198</v>
      </c>
      <c r="B48" s="12">
        <f t="shared" si="0"/>
        <v>13282</v>
      </c>
      <c r="C48" s="13">
        <v>8215788</v>
      </c>
      <c r="D48" s="39">
        <v>44698</v>
      </c>
      <c r="E48">
        <f t="shared" si="1"/>
        <v>5</v>
      </c>
    </row>
    <row r="49" spans="1:5" x14ac:dyDescent="0.25">
      <c r="A49" s="12" t="s">
        <v>199</v>
      </c>
      <c r="B49" s="12">
        <f t="shared" si="0"/>
        <v>11667</v>
      </c>
      <c r="C49" s="13">
        <v>1592672</v>
      </c>
      <c r="D49" s="39">
        <v>44688</v>
      </c>
      <c r="E49">
        <f t="shared" si="1"/>
        <v>5</v>
      </c>
    </row>
    <row r="50" spans="1:5" x14ac:dyDescent="0.25">
      <c r="A50" s="12" t="s">
        <v>200</v>
      </c>
      <c r="B50" s="12">
        <f t="shared" si="0"/>
        <v>12383</v>
      </c>
      <c r="C50" s="13">
        <v>10428862</v>
      </c>
      <c r="D50" s="39">
        <v>44692</v>
      </c>
      <c r="E50">
        <f t="shared" si="1"/>
        <v>5</v>
      </c>
    </row>
    <row r="51" spans="1:5" x14ac:dyDescent="0.25">
      <c r="A51" s="12" t="s">
        <v>201</v>
      </c>
      <c r="B51" s="12">
        <f t="shared" si="0"/>
        <v>11244</v>
      </c>
      <c r="C51" s="13">
        <v>10423242</v>
      </c>
      <c r="D51" s="39">
        <v>44685</v>
      </c>
      <c r="E51">
        <f t="shared" si="1"/>
        <v>5</v>
      </c>
    </row>
    <row r="52" spans="1:5" x14ac:dyDescent="0.25">
      <c r="A52" s="12" t="s">
        <v>202</v>
      </c>
      <c r="B52" s="12">
        <f t="shared" si="0"/>
        <v>10545</v>
      </c>
      <c r="C52" s="13">
        <v>15865236</v>
      </c>
      <c r="D52" s="39">
        <v>44680</v>
      </c>
      <c r="E52">
        <f t="shared" si="1"/>
        <v>4</v>
      </c>
    </row>
    <row r="53" spans="1:5" x14ac:dyDescent="0.25">
      <c r="A53" s="12" t="s">
        <v>203</v>
      </c>
      <c r="B53" s="12">
        <f t="shared" si="0"/>
        <v>9916</v>
      </c>
      <c r="C53" s="13">
        <v>6127818</v>
      </c>
      <c r="D53" s="39">
        <v>44677</v>
      </c>
      <c r="E53">
        <f t="shared" si="1"/>
        <v>4</v>
      </c>
    </row>
    <row r="54" spans="1:5" x14ac:dyDescent="0.25">
      <c r="A54" s="12" t="s">
        <v>204</v>
      </c>
      <c r="B54" s="12">
        <f t="shared" si="0"/>
        <v>7490</v>
      </c>
      <c r="C54" s="13">
        <v>11562312</v>
      </c>
      <c r="D54" s="39">
        <v>44666</v>
      </c>
      <c r="E54">
        <f t="shared" si="1"/>
        <v>4</v>
      </c>
    </row>
    <row r="55" spans="1:5" x14ac:dyDescent="0.25">
      <c r="A55" s="12" t="s">
        <v>205</v>
      </c>
      <c r="B55" s="12">
        <f t="shared" si="0"/>
        <v>5580</v>
      </c>
      <c r="C55" s="13">
        <v>5071998</v>
      </c>
      <c r="D55" s="39">
        <v>44657</v>
      </c>
      <c r="E55">
        <f t="shared" si="1"/>
        <v>4</v>
      </c>
    </row>
    <row r="56" spans="1:5" x14ac:dyDescent="0.25">
      <c r="A56" s="12" t="s">
        <v>206</v>
      </c>
      <c r="B56" s="12">
        <f t="shared" si="0"/>
        <v>4446</v>
      </c>
      <c r="C56" s="13">
        <v>11758904</v>
      </c>
      <c r="D56" s="39">
        <v>44648</v>
      </c>
      <c r="E56">
        <f t="shared" si="1"/>
        <v>3</v>
      </c>
    </row>
    <row r="57" spans="1:5" x14ac:dyDescent="0.25">
      <c r="A57" s="12" t="s">
        <v>207</v>
      </c>
      <c r="B57" s="12">
        <f t="shared" si="0"/>
        <v>4679</v>
      </c>
      <c r="C57" s="13">
        <v>2287578</v>
      </c>
      <c r="D57" s="39">
        <v>44650</v>
      </c>
      <c r="E57">
        <f t="shared" si="1"/>
        <v>3</v>
      </c>
    </row>
    <row r="58" spans="1:5" x14ac:dyDescent="0.25">
      <c r="A58" s="12" t="s">
        <v>208</v>
      </c>
      <c r="B58" s="12">
        <f t="shared" si="0"/>
        <v>3076</v>
      </c>
      <c r="C58" s="13">
        <v>6589356</v>
      </c>
      <c r="D58" s="39">
        <v>44641</v>
      </c>
      <c r="E58">
        <f t="shared" si="1"/>
        <v>3</v>
      </c>
    </row>
    <row r="59" spans="1:5" x14ac:dyDescent="0.25">
      <c r="A59" s="12" t="s">
        <v>209</v>
      </c>
      <c r="B59" s="12">
        <f t="shared" si="0"/>
        <v>1957</v>
      </c>
      <c r="C59" s="13">
        <v>14840796</v>
      </c>
      <c r="D59" s="39">
        <v>44636</v>
      </c>
      <c r="E59">
        <f t="shared" si="1"/>
        <v>3</v>
      </c>
    </row>
    <row r="60" spans="1:5" x14ac:dyDescent="0.25">
      <c r="A60" s="12" t="s">
        <v>210</v>
      </c>
      <c r="B60" s="12">
        <f t="shared" si="0"/>
        <v>908</v>
      </c>
      <c r="C60" s="13">
        <v>5363074</v>
      </c>
      <c r="D60" s="39">
        <v>44629</v>
      </c>
      <c r="E60">
        <f t="shared" si="1"/>
        <v>3</v>
      </c>
    </row>
    <row r="61" spans="1:5" x14ac:dyDescent="0.25">
      <c r="A61" s="12" t="s">
        <v>35</v>
      </c>
      <c r="B61" s="12">
        <f t="shared" si="0"/>
        <v>14888</v>
      </c>
      <c r="C61" s="13">
        <v>4449972</v>
      </c>
      <c r="D61" s="39">
        <v>44621</v>
      </c>
      <c r="E61">
        <f t="shared" si="1"/>
        <v>3</v>
      </c>
    </row>
    <row r="62" spans="1:5" x14ac:dyDescent="0.25">
      <c r="A62" s="12" t="s">
        <v>33</v>
      </c>
      <c r="B62" s="12">
        <f t="shared" si="0"/>
        <v>13855</v>
      </c>
      <c r="C62" s="13">
        <v>7387798</v>
      </c>
      <c r="D62" s="39">
        <v>44616</v>
      </c>
      <c r="E62">
        <f t="shared" si="1"/>
        <v>2</v>
      </c>
    </row>
    <row r="63" spans="1:5" x14ac:dyDescent="0.25">
      <c r="A63" s="12" t="s">
        <v>31</v>
      </c>
      <c r="B63" s="12">
        <f t="shared" si="0"/>
        <v>12857</v>
      </c>
      <c r="C63" s="13">
        <v>6569996</v>
      </c>
      <c r="D63" s="39">
        <v>44609</v>
      </c>
      <c r="E63">
        <f t="shared" si="1"/>
        <v>2</v>
      </c>
    </row>
    <row r="64" spans="1:5" x14ac:dyDescent="0.25">
      <c r="A64" s="12" t="s">
        <v>28</v>
      </c>
      <c r="B64" s="12">
        <f t="shared" si="0"/>
        <v>10736</v>
      </c>
      <c r="C64" s="13">
        <v>11449387</v>
      </c>
      <c r="D64" s="39">
        <v>44601</v>
      </c>
      <c r="E64">
        <f t="shared" si="1"/>
        <v>2</v>
      </c>
    </row>
    <row r="65" spans="1:5" x14ac:dyDescent="0.25">
      <c r="A65" s="12" t="s">
        <v>211</v>
      </c>
      <c r="B65" s="12">
        <f t="shared" si="0"/>
        <v>167932</v>
      </c>
      <c r="C65" s="13">
        <v>-73431</v>
      </c>
      <c r="D65" s="39">
        <v>44592</v>
      </c>
      <c r="E65">
        <f t="shared" si="1"/>
        <v>1</v>
      </c>
    </row>
    <row r="66" spans="1:5" x14ac:dyDescent="0.25">
      <c r="A66" s="12" t="s">
        <v>26</v>
      </c>
      <c r="B66" s="12">
        <f t="shared" si="0"/>
        <v>10333</v>
      </c>
      <c r="C66" s="13">
        <v>9855296</v>
      </c>
      <c r="D66" s="39">
        <v>44587</v>
      </c>
      <c r="E66">
        <f t="shared" si="1"/>
        <v>1</v>
      </c>
    </row>
    <row r="67" spans="1:5" x14ac:dyDescent="0.25">
      <c r="A67" s="12" t="s">
        <v>24</v>
      </c>
      <c r="B67" s="12">
        <f t="shared" ref="B67:B72" si="2">+A67*1</f>
        <v>8656</v>
      </c>
      <c r="C67" s="13">
        <v>18192426</v>
      </c>
      <c r="D67" s="39">
        <v>44580</v>
      </c>
      <c r="E67">
        <f t="shared" ref="E67:E72" si="3">+MONTH(D67)</f>
        <v>1</v>
      </c>
    </row>
    <row r="68" spans="1:5" x14ac:dyDescent="0.25">
      <c r="A68" s="12" t="s">
        <v>21</v>
      </c>
      <c r="B68" s="12">
        <f t="shared" si="2"/>
        <v>6688</v>
      </c>
      <c r="C68" s="13">
        <v>1698028</v>
      </c>
      <c r="D68" s="39">
        <v>44567</v>
      </c>
      <c r="E68">
        <f t="shared" si="3"/>
        <v>1</v>
      </c>
    </row>
    <row r="69" spans="1:5" x14ac:dyDescent="0.25">
      <c r="A69" s="12" t="s">
        <v>20</v>
      </c>
      <c r="B69" s="12">
        <f t="shared" si="2"/>
        <v>6683</v>
      </c>
      <c r="C69" s="13">
        <v>996240</v>
      </c>
      <c r="D69" s="39">
        <v>44567</v>
      </c>
      <c r="E69">
        <f t="shared" si="3"/>
        <v>1</v>
      </c>
    </row>
    <row r="70" spans="1:5" x14ac:dyDescent="0.25">
      <c r="A70" s="12" t="s">
        <v>13</v>
      </c>
      <c r="B70" s="12">
        <f t="shared" si="2"/>
        <v>6678</v>
      </c>
      <c r="C70" s="13">
        <v>1461728</v>
      </c>
      <c r="D70" s="39">
        <v>44567</v>
      </c>
      <c r="E70">
        <f t="shared" si="3"/>
        <v>1</v>
      </c>
    </row>
    <row r="71" spans="1:5" x14ac:dyDescent="0.25">
      <c r="A71" s="12" t="s">
        <v>22</v>
      </c>
      <c r="B71" s="12">
        <f t="shared" si="2"/>
        <v>6911</v>
      </c>
      <c r="C71" s="13">
        <v>1035916</v>
      </c>
      <c r="D71" s="39">
        <v>44569</v>
      </c>
      <c r="E71">
        <f t="shared" si="3"/>
        <v>1</v>
      </c>
    </row>
    <row r="72" spans="1:5" x14ac:dyDescent="0.25">
      <c r="A72" s="12" t="s">
        <v>19</v>
      </c>
      <c r="B72" s="12">
        <f t="shared" si="2"/>
        <v>6679</v>
      </c>
      <c r="C72" s="13">
        <v>2695708</v>
      </c>
      <c r="D72" s="39">
        <v>44567</v>
      </c>
      <c r="E72">
        <f t="shared" si="3"/>
        <v>1</v>
      </c>
    </row>
  </sheetData>
  <autoFilter ref="A1:E72" xr:uid="{647D7EE4-B4A0-4D12-BFB7-661ECEBD9C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Bảng kê HĐ</vt:lpstr>
      <vt:lpstr>Thanh toán 2022</vt:lpstr>
      <vt:lpstr>KF ghi nhận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2023-07-04T03:35:31Z</dcterms:created>
  <dcterms:modified xsi:type="dcterms:W3CDTF">2023-07-04T06:37:35Z</dcterms:modified>
</cp:coreProperties>
</file>