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FM\"/>
    </mc:Choice>
  </mc:AlternateContent>
  <bookViews>
    <workbookView xWindow="-120" yWindow="-120" windowWidth="24270" windowHeight="13020"/>
  </bookViews>
  <sheets>
    <sheet name="Công nợ" sheetId="4" r:id="rId1"/>
    <sheet name="CN T1" sheetId="8" r:id="rId2"/>
    <sheet name="CN T2" sheetId="9" r:id="rId3"/>
    <sheet name="CN T3+4" sheetId="10" r:id="rId4"/>
    <sheet name="CN T5" sheetId="11" r:id="rId5"/>
    <sheet name="CNT6" sheetId="12" r:id="rId6"/>
    <sheet name="CNT7" sheetId="13" r:id="rId7"/>
    <sheet name="CNT8" sheetId="14" r:id="rId8"/>
    <sheet name="CNT9" sheetId="15" r:id="rId9"/>
    <sheet name="CNT10" sheetId="16" r:id="rId10"/>
    <sheet name="CNT11" sheetId="17" r:id="rId11"/>
    <sheet name="CK" sheetId="7" r:id="rId12"/>
  </sheets>
  <definedNames>
    <definedName name="_xlnm._FilterDatabase" localSheetId="3" hidden="1">'CN T3+4'!$A$3:$K$15</definedName>
  </definedNames>
  <calcPr calcId="162913"/>
</workbook>
</file>

<file path=xl/calcChain.xml><?xml version="1.0" encoding="utf-8"?>
<calcChain xmlns="http://schemas.openxmlformats.org/spreadsheetml/2006/main">
  <c r="G12" i="7" l="1"/>
  <c r="G11" i="7"/>
  <c r="G10" i="7"/>
  <c r="G9" i="7"/>
  <c r="G8" i="7"/>
  <c r="G7" i="7"/>
  <c r="G6" i="7"/>
  <c r="G5" i="7"/>
  <c r="G4" i="7"/>
  <c r="G2" i="7"/>
  <c r="B11" i="7"/>
  <c r="D59" i="7"/>
  <c r="H22" i="4" l="1"/>
  <c r="B44" i="7"/>
  <c r="D15" i="4"/>
  <c r="E15" i="4"/>
  <c r="F15" i="4"/>
  <c r="G15" i="4"/>
  <c r="C58" i="7"/>
  <c r="C57" i="7"/>
  <c r="C46" i="7"/>
  <c r="C51" i="7"/>
  <c r="C39" i="7"/>
  <c r="D41" i="7" s="1"/>
  <c r="H21" i="4"/>
  <c r="C40" i="7"/>
  <c r="H16" i="13"/>
  <c r="I16" i="13"/>
  <c r="J16" i="13"/>
  <c r="K16" i="13"/>
  <c r="I7" i="12"/>
  <c r="J7" i="12"/>
  <c r="K7" i="12"/>
  <c r="L7" i="12"/>
  <c r="M7" i="12"/>
  <c r="B59" i="7" l="1"/>
  <c r="C52" i="7"/>
  <c r="D53" i="7" s="1"/>
  <c r="C45" i="7"/>
  <c r="D47" i="7" s="1"/>
  <c r="B41" i="7"/>
  <c r="C33" i="7"/>
  <c r="C34" i="7"/>
  <c r="B26" i="7"/>
  <c r="B20" i="7"/>
  <c r="H2" i="10"/>
  <c r="I2" i="10"/>
  <c r="J2" i="10"/>
  <c r="D11" i="7"/>
  <c r="G6" i="4" s="1"/>
  <c r="H4" i="9"/>
  <c r="F4" i="9"/>
  <c r="C10" i="7"/>
  <c r="C9" i="7"/>
  <c r="C3" i="7"/>
  <c r="C4" i="7"/>
  <c r="D35" i="7" l="1"/>
  <c r="B53" i="7"/>
  <c r="B47" i="7"/>
  <c r="B35" i="7"/>
  <c r="C27" i="7"/>
  <c r="C28" i="7"/>
  <c r="C22" i="7"/>
  <c r="B14" i="7"/>
  <c r="C15" i="7" s="1"/>
  <c r="D5" i="7"/>
  <c r="C21" i="7"/>
  <c r="B23" i="7" s="1"/>
  <c r="B5" i="7"/>
  <c r="B29" i="7" l="1"/>
  <c r="D29" i="7"/>
  <c r="G9" i="4" s="1"/>
  <c r="D23" i="7"/>
  <c r="G8" i="4" s="1"/>
  <c r="C16" i="7"/>
  <c r="D17" i="7" s="1"/>
  <c r="G7" i="4" s="1"/>
  <c r="B17" i="7" l="1"/>
</calcChain>
</file>

<file path=xl/sharedStrings.xml><?xml version="1.0" encoding="utf-8"?>
<sst xmlns="http://schemas.openxmlformats.org/spreadsheetml/2006/main" count="445" uniqueCount="182">
  <si>
    <t>Ngày tháng</t>
  </si>
  <si>
    <t>Nội dung</t>
  </si>
  <si>
    <t>Số tiền bán hàng</t>
  </si>
  <si>
    <t>Số tiền hàng trả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</si>
  <si>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</si>
  <si>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</si>
  <si>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</si>
  <si>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</si>
  <si>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</si>
  <si>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</si>
  <si>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</si>
  <si>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</si>
  <si>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</si>
  <si>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</si>
  <si>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Tháng 1</t>
  </si>
  <si>
    <t>Công nợ phải thu T1</t>
  </si>
  <si>
    <t>Chi phí trưng bày quảng cáo T1</t>
  </si>
  <si>
    <t>Số dư đầu kỳ</t>
  </si>
  <si>
    <t>Thanh toán tiền t12</t>
  </si>
  <si>
    <t>Thanh toán tiền t1/23</t>
  </si>
  <si>
    <t>Tháng 2</t>
  </si>
  <si>
    <t>DANH SÁCH BÁN HÀNG</t>
  </si>
  <si>
    <t>Ngày hạch toán</t>
  </si>
  <si>
    <t>Ngày chứng từ</t>
  </si>
  <si>
    <t>Số hóa đơn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</si>
  <si>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</si>
  <si>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</si>
  <si>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</si>
  <si>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</si>
  <si>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</si>
  <si>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</si>
  <si>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</si>
  <si>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FM</t>
  </si>
  <si>
    <t>CÔNG TY TNHH THƯƠNG MẠI LARIA</t>
  </si>
  <si>
    <t>PO-55364 - FM5 104 Hai Bà Trưng</t>
  </si>
  <si>
    <t>PO-55602 - FM5 104 Hai Bà Trưng</t>
  </si>
  <si>
    <t>00002130</t>
  </si>
  <si>
    <t>PO-56672 - FM5 104 Hai Bà Trưng</t>
  </si>
  <si>
    <t>BẢNG KÊ HÓA ĐƠN, CHỨNG TỪ HÀNG HÓA, DỊCH VỤ BÁN RA (MẪU QUẢN TRỊ)</t>
  </si>
  <si>
    <t>Từ ngày 01/01/2023 đến ngày 28/02/2023</t>
  </si>
  <si>
    <t>Ngày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</si>
  <si>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</si>
  <si>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</si>
  <si>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</si>
  <si>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</si>
  <si>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</si>
  <si>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</si>
  <si>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(5 )</t>
  </si>
  <si>
    <t>00008640</t>
  </si>
  <si>
    <t>1C23TNN</t>
  </si>
  <si>
    <t>PO 60691</t>
  </si>
  <si>
    <t>10%</t>
  </si>
  <si>
    <t>0312461711</t>
  </si>
  <si>
    <t>Công nợ phải thu T2</t>
  </si>
  <si>
    <t>Số chứng từ</t>
  </si>
  <si>
    <t>BH2304451</t>
  </si>
  <si>
    <t>00018708</t>
  </si>
  <si>
    <t>PO-66819 - FM2 123 Phan Xích Long</t>
  </si>
  <si>
    <t>BH2304459</t>
  </si>
  <si>
    <t>00018709</t>
  </si>
  <si>
    <t>PO-66823 - FM4 99 Hoàng Hoa Thám</t>
  </si>
  <si>
    <t>BH2304468</t>
  </si>
  <si>
    <t>00018710</t>
  </si>
  <si>
    <t>PO-66824 - FM5 104 Hai Bà Trưng</t>
  </si>
  <si>
    <t>BH2304472</t>
  </si>
  <si>
    <t>00018711</t>
  </si>
  <si>
    <t>PO-66821 - FM3 486 Nguyễn Thị Thập</t>
  </si>
  <si>
    <t>BH2304476</t>
  </si>
  <si>
    <t>00018712</t>
  </si>
  <si>
    <t>PO-66820 - FM1 496 Nguyễn Thị Minh Khai</t>
  </si>
  <si>
    <t>BH2304477</t>
  </si>
  <si>
    <t>00018707</t>
  </si>
  <si>
    <t>PO-66825 - Farmers market DC01 - Nơ Trang Long</t>
  </si>
  <si>
    <t>BH2304819</t>
  </si>
  <si>
    <t>00020172</t>
  </si>
  <si>
    <t>PO-68068 - FM5 104 Hai Bà Trưng</t>
  </si>
  <si>
    <t>BH2304877</t>
  </si>
  <si>
    <t>00020173</t>
  </si>
  <si>
    <t>PO - 68257 - FM4 99 Hoàng Hoa Thám</t>
  </si>
  <si>
    <t>BH2306101</t>
  </si>
  <si>
    <t>00025213</t>
  </si>
  <si>
    <t>FM5 104 Hai Bà Trưng</t>
  </si>
  <si>
    <t>BH2306144</t>
  </si>
  <si>
    <t>00025214</t>
  </si>
  <si>
    <t>FM1 496 Nguyễn Thị Minh Khai</t>
  </si>
  <si>
    <t>BH2306145</t>
  </si>
  <si>
    <t>00025216</t>
  </si>
  <si>
    <t>FM3 486 Nguyễn Thị Thập</t>
  </si>
  <si>
    <t>BH2306249</t>
  </si>
  <si>
    <t>00025218</t>
  </si>
  <si>
    <t>FM4 99 Hoàng Hoa Thám</t>
  </si>
  <si>
    <t>Công nợ phải thu T3</t>
  </si>
  <si>
    <t>Công nợ phải thu T4</t>
  </si>
  <si>
    <t>Thuế VAT</t>
  </si>
  <si>
    <t>Tháng 3</t>
  </si>
  <si>
    <t>00001837</t>
  </si>
  <si>
    <t>chiết khấu 2022</t>
  </si>
  <si>
    <t>Người liên hệ</t>
  </si>
  <si>
    <t xml:space="preserve">Số phiếu xuất </t>
  </si>
  <si>
    <t>Địa chỉ</t>
  </si>
  <si>
    <t>Người mua hàng</t>
  </si>
  <si>
    <t>BH2306500</t>
  </si>
  <si>
    <t>fm05</t>
  </si>
  <si>
    <t/>
  </si>
  <si>
    <t>00028229</t>
  </si>
  <si>
    <t>496-496A-496B Nguyễn Thị Minh Khai, Phường 02, Quận 3, Thành phố Hồ Chí Minh, Việt Nam</t>
  </si>
  <si>
    <t>PO-73583 - FM5 104 Hai Bà Trưng</t>
  </si>
  <si>
    <t>BH2307060</t>
  </si>
  <si>
    <t>fm04</t>
  </si>
  <si>
    <t>00028232</t>
  </si>
  <si>
    <t>BH2307059</t>
  </si>
  <si>
    <t>fm02</t>
  </si>
  <si>
    <t>00028230</t>
  </si>
  <si>
    <t>FM2 123 Phan Xích Long</t>
  </si>
  <si>
    <t>BH2307393</t>
  </si>
  <si>
    <t>fm06</t>
  </si>
  <si>
    <t>00029763</t>
  </si>
  <si>
    <t>Farmers market DC01 - Nơ Trang Long</t>
  </si>
  <si>
    <t>BH2307941</t>
  </si>
  <si>
    <t>fm01</t>
  </si>
  <si>
    <t>00032651</t>
  </si>
  <si>
    <t>PO-77027 - FM1 496 Nguyễn Thị Minh Khai</t>
  </si>
  <si>
    <t>BH2307920</t>
  </si>
  <si>
    <t>00032650</t>
  </si>
  <si>
    <t>Số dòng = 6</t>
  </si>
  <si>
    <t>Công nợ phải thu T5</t>
  </si>
  <si>
    <t>Tháng 4</t>
  </si>
  <si>
    <t>Tháng 5</t>
  </si>
  <si>
    <t>BẢNG KÊ HOÁ ĐƠN ĐÃ SỬ DỤNG</t>
  </si>
  <si>
    <t>Tháng 6 năm 2023</t>
  </si>
  <si>
    <t>STT</t>
  </si>
  <si>
    <t>Ký hiệu</t>
  </si>
  <si>
    <t>Tên khách hàng</t>
  </si>
  <si>
    <t>Mã số thuế</t>
  </si>
  <si>
    <t>Doanh số bán chưa thuế</t>
  </si>
  <si>
    <t>Tổng tiền</t>
  </si>
  <si>
    <t>Trạng thái hóa đơn</t>
  </si>
  <si>
    <t>00039061</t>
  </si>
  <si>
    <t>30/06/2023</t>
  </si>
  <si>
    <t>Hóa đơn mới</t>
  </si>
  <si>
    <t>00039062</t>
  </si>
  <si>
    <t>Tháng 6</t>
  </si>
  <si>
    <t>Công nợ phải thu T6</t>
  </si>
  <si>
    <t>Tháng 7 năm 2023</t>
  </si>
  <si>
    <t>Tổng cộng</t>
  </si>
  <si>
    <t>00039568</t>
  </si>
  <si>
    <t>8%</t>
  </si>
  <si>
    <t>00043772</t>
  </si>
  <si>
    <t>00043773</t>
  </si>
  <si>
    <t>00043774</t>
  </si>
  <si>
    <t>00043775</t>
  </si>
  <si>
    <t>00043776</t>
  </si>
  <si>
    <t>00043777</t>
  </si>
  <si>
    <t>00045282</t>
  </si>
  <si>
    <t>00045283</t>
  </si>
  <si>
    <t>00045284</t>
  </si>
  <si>
    <t>00045349</t>
  </si>
  <si>
    <t>Công nợ phải thu T7</t>
  </si>
  <si>
    <t>Tháng 7</t>
  </si>
  <si>
    <t xml:space="preserve">Thanh toán công nợ </t>
  </si>
  <si>
    <t>Chiết khấu 1%</t>
  </si>
  <si>
    <t>Công nợ phải thu T8</t>
  </si>
  <si>
    <t>Tháng 8</t>
  </si>
  <si>
    <t>Công nợ phải thu T9</t>
  </si>
  <si>
    <t xml:space="preserve">Ngày chứng từ </t>
  </si>
  <si>
    <t>00054620</t>
  </si>
  <si>
    <t>00054860</t>
  </si>
  <si>
    <t>00057676</t>
  </si>
  <si>
    <t>00057677</t>
  </si>
  <si>
    <t>00056357</t>
  </si>
  <si>
    <t>00056356</t>
  </si>
  <si>
    <t>00059172</t>
  </si>
  <si>
    <t>Số dòng = 7</t>
  </si>
  <si>
    <t>Tháng 9</t>
  </si>
  <si>
    <t>00049780</t>
  </si>
  <si>
    <t>Số dòng = 1</t>
  </si>
  <si>
    <t>Giảm trừ (Trưng bày + Quảng cáo)</t>
  </si>
  <si>
    <t>Công nợ phải thu T10</t>
  </si>
  <si>
    <t>00061618</t>
  </si>
  <si>
    <t>TỔNG CỘNG</t>
  </si>
  <si>
    <t>Tháng 10</t>
  </si>
  <si>
    <t>Không phát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</si>
</sst>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  <numFmt numFmtId="168" formatCode="dd/mm/yyyy\ hh:mm\ AM/PM"/>
    <numFmt numFmtId="169" formatCode="#,##0_);\(#,##0\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Calibri"/>
      <family val="2"/>
      <scheme val="minor"/>
    </font>
    <font>
      <sz val="8"/>
      <color rgb="FFFF0000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4" fontId="11" fillId="5" borderId="7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5" borderId="7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0" fillId="4" borderId="8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65" fontId="2" fillId="0" borderId="0" xfId="0" applyNumberFormat="1" applyFont="1"/>
    <xf numFmtId="165" fontId="2" fillId="0" borderId="1" xfId="0" applyNumberFormat="1" applyFont="1" applyBorder="1"/>
    <xf numFmtId="0" fontId="9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38" fontId="15" fillId="0" borderId="7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69" fontId="19" fillId="0" borderId="1" xfId="0" applyNumberFormat="1" applyFont="1" applyBorder="1" applyAlignment="1">
      <alignment horizontal="right" vertical="center" wrapText="1"/>
    </xf>
    <xf numFmtId="169" fontId="0" fillId="0" borderId="0" xfId="0" applyNumberFormat="1"/>
    <xf numFmtId="0" fontId="2" fillId="0" borderId="3" xfId="0" applyFont="1" applyBorder="1" applyAlignment="1">
      <alignment horizontal="left"/>
    </xf>
    <xf numFmtId="14" fontId="11" fillId="0" borderId="0" xfId="0" applyNumberFormat="1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0" fillId="0" borderId="7" xfId="0" applyNumberFormat="1" applyFont="1" applyBorder="1" applyAlignment="1">
      <alignment horizontal="left" vertical="center"/>
    </xf>
    <xf numFmtId="38" fontId="20" fillId="2" borderId="7" xfId="0" applyNumberFormat="1" applyFont="1" applyFill="1" applyBorder="1" applyAlignment="1">
      <alignment horizontal="right" vertical="center"/>
    </xf>
    <xf numFmtId="43" fontId="0" fillId="0" borderId="0" xfId="0" applyNumberFormat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abSelected="1" topLeftCell="A13" workbookViewId="0">
      <selection activeCell="G15" sqref="G15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4" customWidth="1"/>
    <col min="4" max="4" width="19.28515625" style="27" customWidth="1"/>
    <col min="5" max="5" width="16.7109375" style="27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3" ht="19.5" x14ac:dyDescent="0.3">
      <c r="B1" s="85" t="s">
        <v>8</v>
      </c>
      <c r="C1" s="85"/>
      <c r="D1" s="85"/>
      <c r="E1" s="85"/>
      <c r="F1" s="85"/>
      <c r="G1" s="85"/>
      <c r="H1" s="85"/>
    </row>
    <row r="2" spans="2:13" s="5" customFormat="1" ht="31.5" x14ac:dyDescent="0.25">
      <c r="B2" s="3" t="s">
        <v>0</v>
      </c>
      <c r="C2" s="4" t="s">
        <v>1</v>
      </c>
      <c r="D2" s="4" t="s">
        <v>2</v>
      </c>
      <c r="E2" s="4" t="s">
        <v>93</v>
      </c>
      <c r="F2" s="4" t="s">
        <v>3</v>
      </c>
      <c r="G2" s="4" t="s">
        <v>176</v>
      </c>
      <c r="H2" s="4" t="s">
        <v>4</v>
      </c>
    </row>
    <row r="3" spans="2:13" s="5" customFormat="1" ht="27.2" customHeight="1" x14ac:dyDescent="0.25">
      <c r="B3" s="40"/>
      <c r="C3" s="41" t="s">
        <v>17</v>
      </c>
      <c r="D3" s="42">
        <v>1443358</v>
      </c>
      <c r="E3" s="42"/>
      <c r="F3" s="41"/>
      <c r="G3" s="41"/>
      <c r="H3" s="41"/>
    </row>
    <row r="4" spans="2:13" ht="27.2" customHeight="1" x14ac:dyDescent="0.25">
      <c r="B4" s="6"/>
      <c r="C4" s="7" t="s">
        <v>15</v>
      </c>
      <c r="D4" s="8">
        <v>829619</v>
      </c>
      <c r="E4" s="8">
        <v>82961</v>
      </c>
      <c r="F4" s="10"/>
      <c r="G4" s="9">
        <v>185235</v>
      </c>
      <c r="H4" s="11"/>
      <c r="J4" s="61"/>
    </row>
    <row r="5" spans="2:13" ht="27.2" customHeight="1" x14ac:dyDescent="0.25">
      <c r="B5" s="34"/>
      <c r="C5" s="7" t="s">
        <v>16</v>
      </c>
      <c r="D5" s="8"/>
      <c r="E5" s="8"/>
      <c r="F5" s="10"/>
      <c r="G5" s="62">
        <v>9125.8000000000011</v>
      </c>
      <c r="H5" s="11"/>
      <c r="J5" s="61"/>
    </row>
    <row r="6" spans="2:13" ht="27.2" customHeight="1" x14ac:dyDescent="0.25">
      <c r="B6" s="34"/>
      <c r="C6" s="7" t="s">
        <v>53</v>
      </c>
      <c r="D6" s="8">
        <v>896040</v>
      </c>
      <c r="E6" s="8">
        <v>89604</v>
      </c>
      <c r="F6" s="10"/>
      <c r="G6" s="62">
        <f>+CK!D11</f>
        <v>9856.44</v>
      </c>
      <c r="H6" s="11"/>
      <c r="M6" s="61"/>
    </row>
    <row r="7" spans="2:13" ht="27.2" customHeight="1" x14ac:dyDescent="0.25">
      <c r="B7" s="34"/>
      <c r="C7" s="7" t="s">
        <v>91</v>
      </c>
      <c r="D7" s="8">
        <v>5046496</v>
      </c>
      <c r="E7" s="8">
        <v>504649</v>
      </c>
      <c r="F7" s="10"/>
      <c r="G7" s="62">
        <f>+CK!D17</f>
        <v>55511.450000000004</v>
      </c>
      <c r="H7" s="11"/>
    </row>
    <row r="8" spans="2:13" ht="27.2" customHeight="1" x14ac:dyDescent="0.25">
      <c r="B8" s="34"/>
      <c r="C8" s="7" t="s">
        <v>92</v>
      </c>
      <c r="D8" s="8">
        <v>3193284</v>
      </c>
      <c r="E8" s="8">
        <v>319329</v>
      </c>
      <c r="F8" s="10"/>
      <c r="G8" s="62">
        <f>+CK!D23</f>
        <v>35126.129999999997</v>
      </c>
      <c r="H8" s="11"/>
    </row>
    <row r="9" spans="2:13" ht="27.2" customHeight="1" x14ac:dyDescent="0.25">
      <c r="B9" s="34"/>
      <c r="C9" s="7" t="s">
        <v>125</v>
      </c>
      <c r="D9" s="8">
        <v>4101394</v>
      </c>
      <c r="E9" s="8">
        <v>410141</v>
      </c>
      <c r="F9" s="10"/>
      <c r="G9" s="62">
        <f>+CK!D29</f>
        <v>41013.94</v>
      </c>
      <c r="H9" s="11"/>
      <c r="L9" s="61"/>
    </row>
    <row r="10" spans="2:13" ht="27.2" customHeight="1" x14ac:dyDescent="0.25">
      <c r="B10" s="34"/>
      <c r="C10" s="7" t="s">
        <v>142</v>
      </c>
      <c r="D10" s="8">
        <v>1313745</v>
      </c>
      <c r="E10" s="8">
        <v>131375</v>
      </c>
      <c r="F10" s="10"/>
      <c r="G10" s="62">
        <v>13137</v>
      </c>
      <c r="H10" s="11"/>
      <c r="L10" s="61"/>
    </row>
    <row r="11" spans="2:13" ht="27.2" customHeight="1" x14ac:dyDescent="0.25">
      <c r="B11" s="34"/>
      <c r="C11" s="7" t="s">
        <v>157</v>
      </c>
      <c r="D11" s="8">
        <v>4303854</v>
      </c>
      <c r="E11" s="8">
        <v>344309</v>
      </c>
      <c r="F11" s="10"/>
      <c r="G11" s="62">
        <v>46051.24</v>
      </c>
      <c r="H11" s="11"/>
      <c r="L11" s="61"/>
    </row>
    <row r="12" spans="2:13" ht="27.2" customHeight="1" x14ac:dyDescent="0.25">
      <c r="B12" s="34"/>
      <c r="C12" s="7" t="s">
        <v>161</v>
      </c>
      <c r="D12" s="8">
        <v>896045</v>
      </c>
      <c r="E12" s="8">
        <v>71684</v>
      </c>
      <c r="F12" s="10"/>
      <c r="G12" s="62">
        <v>9677.2900000000009</v>
      </c>
      <c r="H12" s="11"/>
      <c r="L12" s="61"/>
    </row>
    <row r="13" spans="2:13" ht="27.2" customHeight="1" x14ac:dyDescent="0.25">
      <c r="B13" s="34"/>
      <c r="C13" s="7" t="s">
        <v>163</v>
      </c>
      <c r="D13" s="8">
        <v>3874092</v>
      </c>
      <c r="E13" s="8">
        <v>309927</v>
      </c>
      <c r="F13" s="10"/>
      <c r="G13" s="62">
        <v>41840.19</v>
      </c>
      <c r="H13" s="11"/>
      <c r="L13" s="61"/>
    </row>
    <row r="14" spans="2:13" ht="27.2" customHeight="1" x14ac:dyDescent="0.25">
      <c r="B14" s="34"/>
      <c r="C14" s="7" t="s">
        <v>177</v>
      </c>
      <c r="D14" s="8">
        <v>896045</v>
      </c>
      <c r="E14" s="8">
        <v>71684</v>
      </c>
      <c r="F14" s="10"/>
      <c r="G14" s="62">
        <v>9677.2900000000009</v>
      </c>
      <c r="H14" s="11"/>
      <c r="L14" s="61"/>
    </row>
    <row r="15" spans="2:13" ht="27.2" customHeight="1" x14ac:dyDescent="0.25">
      <c r="B15" s="86" t="s">
        <v>5</v>
      </c>
      <c r="C15" s="87"/>
      <c r="D15" s="14">
        <f t="shared" ref="D15:F15" si="0">SUM(D4:D14)</f>
        <v>25350614</v>
      </c>
      <c r="E15" s="14">
        <f t="shared" si="0"/>
        <v>2335663</v>
      </c>
      <c r="F15" s="14">
        <f t="shared" si="0"/>
        <v>0</v>
      </c>
      <c r="G15" s="14">
        <f>SUM(G4:G14)</f>
        <v>456251.76999999996</v>
      </c>
      <c r="H15" s="15"/>
      <c r="L15" s="61"/>
    </row>
    <row r="16" spans="2:13" ht="27.2" customHeight="1" x14ac:dyDescent="0.25">
      <c r="B16" s="28"/>
      <c r="C16" s="29"/>
      <c r="D16" s="30"/>
      <c r="E16" s="30"/>
      <c r="F16" s="31"/>
      <c r="G16" s="32"/>
      <c r="H16" s="33"/>
      <c r="J16" s="61"/>
      <c r="L16" s="61"/>
    </row>
    <row r="17" spans="2:10" ht="27.2" customHeight="1" x14ac:dyDescent="0.25">
      <c r="B17" s="86" t="s">
        <v>6</v>
      </c>
      <c r="C17" s="87"/>
      <c r="D17" s="12"/>
      <c r="E17" s="12"/>
      <c r="F17" s="12">
        <v>0</v>
      </c>
      <c r="G17" s="14"/>
      <c r="H17" s="15"/>
      <c r="J17" s="61"/>
    </row>
    <row r="18" spans="2:10" ht="27.2" customHeight="1" x14ac:dyDescent="0.25">
      <c r="B18" s="6">
        <v>44966</v>
      </c>
      <c r="C18" s="7" t="s">
        <v>18</v>
      </c>
      <c r="D18" s="8"/>
      <c r="E18" s="8"/>
      <c r="F18" s="8"/>
      <c r="G18" s="9"/>
      <c r="H18" s="9">
        <v>1443358</v>
      </c>
    </row>
    <row r="19" spans="2:10" ht="27.2" customHeight="1" x14ac:dyDescent="0.25">
      <c r="B19" s="34">
        <v>44971</v>
      </c>
      <c r="C19" s="7" t="s">
        <v>19</v>
      </c>
      <c r="D19" s="8"/>
      <c r="E19" s="8"/>
      <c r="F19" s="8"/>
      <c r="G19" s="9"/>
      <c r="H19" s="9">
        <v>903454</v>
      </c>
    </row>
    <row r="20" spans="2:10" ht="27.2" customHeight="1" x14ac:dyDescent="0.25">
      <c r="B20" s="34">
        <v>45134</v>
      </c>
      <c r="C20" s="76" t="s">
        <v>159</v>
      </c>
      <c r="D20" s="8"/>
      <c r="E20" s="8"/>
      <c r="F20" s="8"/>
      <c r="G20" s="9"/>
      <c r="H20" s="9">
        <v>15666177</v>
      </c>
    </row>
    <row r="21" spans="2:10" ht="27.2" customHeight="1" x14ac:dyDescent="0.25">
      <c r="B21" s="86" t="s">
        <v>7</v>
      </c>
      <c r="C21" s="87"/>
      <c r="D21" s="16"/>
      <c r="E21" s="16"/>
      <c r="F21" s="13"/>
      <c r="G21" s="15"/>
      <c r="H21" s="17">
        <f>SUM(H18:H20)</f>
        <v>18012989</v>
      </c>
    </row>
    <row r="22" spans="2:10" ht="27.2" customHeight="1" x14ac:dyDescent="0.25">
      <c r="B22" s="88" t="s">
        <v>9</v>
      </c>
      <c r="C22" s="89"/>
      <c r="D22" s="89"/>
      <c r="E22" s="89"/>
      <c r="F22" s="89"/>
      <c r="G22" s="90"/>
      <c r="H22" s="18">
        <f>+D3+D15+E15-G15-H21</f>
        <v>10660394.23</v>
      </c>
    </row>
    <row r="23" spans="2:10" x14ac:dyDescent="0.25">
      <c r="B23" s="19"/>
      <c r="C23" s="20"/>
      <c r="D23" s="21"/>
      <c r="E23" s="21"/>
      <c r="F23" s="22"/>
      <c r="J23" s="61"/>
    </row>
    <row r="24" spans="2:10" x14ac:dyDescent="0.25">
      <c r="B24" s="19"/>
      <c r="C24" s="20"/>
      <c r="D24" s="21"/>
      <c r="E24" s="21"/>
      <c r="F24" s="22"/>
    </row>
    <row r="25" spans="2:10" x14ac:dyDescent="0.25">
      <c r="B25" s="19"/>
      <c r="C25" s="20"/>
      <c r="D25" s="21"/>
      <c r="E25" s="21"/>
      <c r="F25" s="22"/>
      <c r="H25" s="61"/>
    </row>
    <row r="26" spans="2:10" x14ac:dyDescent="0.25">
      <c r="B26" s="23"/>
      <c r="D26" s="25"/>
      <c r="E26" s="25"/>
      <c r="F26" s="26"/>
    </row>
  </sheetData>
  <mergeCells count="5">
    <mergeCell ref="B1:H1"/>
    <mergeCell ref="B15:C15"/>
    <mergeCell ref="B17:C17"/>
    <mergeCell ref="B21:C21"/>
    <mergeCell ref="B22:G22"/>
  </mergeCells>
  <phoneticPr fontId="14" type="noConversion"/>
  <conditionalFormatting sqref="B23:C25 B22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3" sqref="J3"/>
    </sheetView>
  </sheetViews>
  <sheetFormatPr defaultRowHeight="15" x14ac:dyDescent="0.25"/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" x14ac:dyDescent="0.25">
      <c r="A2" s="43" t="s">
        <v>22</v>
      </c>
      <c r="B2" s="43" t="s">
        <v>23</v>
      </c>
      <c r="C2" s="44" t="s">
        <v>24</v>
      </c>
      <c r="D2" s="44" t="s">
        <v>26</v>
      </c>
      <c r="E2" s="44" t="s">
        <v>99</v>
      </c>
      <c r="F2" s="44" t="s">
        <v>27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0" x14ac:dyDescent="0.25">
      <c r="A3" s="46">
        <v>45211</v>
      </c>
      <c r="B3" s="46">
        <v>45211</v>
      </c>
      <c r="C3" s="47" t="s">
        <v>178</v>
      </c>
      <c r="D3" s="47" t="s">
        <v>33</v>
      </c>
      <c r="E3" s="47" t="s">
        <v>105</v>
      </c>
      <c r="F3" s="47" t="s">
        <v>90</v>
      </c>
      <c r="G3" s="48">
        <v>896045</v>
      </c>
      <c r="H3" s="48">
        <v>0</v>
      </c>
      <c r="I3" s="48">
        <v>71684</v>
      </c>
      <c r="J3" s="48">
        <v>967729</v>
      </c>
    </row>
    <row r="4" spans="1:10" x14ac:dyDescent="0.25">
      <c r="F4" s="82" t="s">
        <v>179</v>
      </c>
      <c r="G4" s="48"/>
      <c r="H4" s="48"/>
      <c r="I4" s="48"/>
      <c r="J4" s="83">
        <v>967729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G4" sqref="G4:G11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6" width="11.5703125" bestFit="1" customWidth="1"/>
    <col min="7" max="7" width="12.140625" bestFit="1" customWidth="1"/>
  </cols>
  <sheetData>
    <row r="1" spans="1:7" x14ac:dyDescent="0.25">
      <c r="A1" s="95" t="s">
        <v>14</v>
      </c>
      <c r="B1" s="95"/>
    </row>
    <row r="2" spans="1:7" ht="15.75" x14ac:dyDescent="0.25">
      <c r="A2" t="s">
        <v>10</v>
      </c>
      <c r="B2" s="96">
        <v>912580</v>
      </c>
      <c r="C2" s="97"/>
      <c r="F2" s="8">
        <v>829619</v>
      </c>
      <c r="G2" s="84">
        <f>1%*F2</f>
        <v>8296.19</v>
      </c>
    </row>
    <row r="3" spans="1:7" ht="15.75" x14ac:dyDescent="0.25">
      <c r="A3" t="s">
        <v>11</v>
      </c>
      <c r="B3" s="35">
        <v>5.0000000000000001E-3</v>
      </c>
      <c r="C3" s="37">
        <f>+B2*B3</f>
        <v>4562.9000000000005</v>
      </c>
      <c r="E3" s="38"/>
      <c r="F3" s="8"/>
    </row>
    <row r="4" spans="1:7" ht="15.75" x14ac:dyDescent="0.25">
      <c r="A4" t="s">
        <v>12</v>
      </c>
      <c r="B4" s="36">
        <v>5.0000000000000001E-3</v>
      </c>
      <c r="C4" s="37">
        <f>+B2*B4</f>
        <v>4562.9000000000005</v>
      </c>
      <c r="E4" s="38"/>
      <c r="F4" s="8">
        <v>896040</v>
      </c>
      <c r="G4" s="84">
        <f t="shared" ref="G4:G12" si="0">1%*F4</f>
        <v>8960.4</v>
      </c>
    </row>
    <row r="5" spans="1:7" ht="15.75" x14ac:dyDescent="0.25">
      <c r="A5" t="s">
        <v>13</v>
      </c>
      <c r="B5" s="98">
        <f>+B2-C3-C4</f>
        <v>903454.2</v>
      </c>
      <c r="C5" s="99"/>
      <c r="D5" s="39">
        <f>+SUM(C3:C4)</f>
        <v>9125.8000000000011</v>
      </c>
      <c r="F5" s="8">
        <v>5046496</v>
      </c>
      <c r="G5" s="84">
        <f t="shared" si="0"/>
        <v>50464.959999999999</v>
      </c>
    </row>
    <row r="6" spans="1:7" ht="15.75" x14ac:dyDescent="0.25">
      <c r="F6" s="8">
        <v>3193284</v>
      </c>
      <c r="G6" s="84">
        <f t="shared" si="0"/>
        <v>31932.84</v>
      </c>
    </row>
    <row r="7" spans="1:7" ht="15.75" x14ac:dyDescent="0.25">
      <c r="A7" s="95" t="s">
        <v>20</v>
      </c>
      <c r="B7" s="95"/>
      <c r="F7" s="8">
        <v>4101394</v>
      </c>
      <c r="G7" s="84">
        <f t="shared" si="0"/>
        <v>41013.94</v>
      </c>
    </row>
    <row r="8" spans="1:7" ht="15.75" x14ac:dyDescent="0.25">
      <c r="A8" t="s">
        <v>10</v>
      </c>
      <c r="B8" s="96">
        <v>985644</v>
      </c>
      <c r="C8" s="97"/>
      <c r="F8" s="8">
        <v>1313745</v>
      </c>
      <c r="G8" s="84">
        <f t="shared" si="0"/>
        <v>13137.45</v>
      </c>
    </row>
    <row r="9" spans="1:7" ht="15.75" x14ac:dyDescent="0.25">
      <c r="A9" t="s">
        <v>11</v>
      </c>
      <c r="B9" s="35">
        <v>5.0000000000000001E-3</v>
      </c>
      <c r="C9" s="37">
        <f>+B8*B9</f>
        <v>4928.22</v>
      </c>
      <c r="F9" s="8">
        <v>4303854</v>
      </c>
      <c r="G9" s="84">
        <f t="shared" si="0"/>
        <v>43038.54</v>
      </c>
    </row>
    <row r="10" spans="1:7" ht="15.75" x14ac:dyDescent="0.25">
      <c r="A10" t="s">
        <v>12</v>
      </c>
      <c r="B10" s="36">
        <v>5.0000000000000001E-3</v>
      </c>
      <c r="C10" s="37">
        <f>+B8*B10</f>
        <v>4928.22</v>
      </c>
      <c r="F10" s="8">
        <v>896045</v>
      </c>
      <c r="G10" s="84">
        <f t="shared" si="0"/>
        <v>8960.4500000000007</v>
      </c>
    </row>
    <row r="11" spans="1:7" ht="15.75" x14ac:dyDescent="0.25">
      <c r="A11" t="s">
        <v>13</v>
      </c>
      <c r="B11" s="98">
        <f>+B8-C9-C10</f>
        <v>975787.56</v>
      </c>
      <c r="C11" s="99"/>
      <c r="D11" s="39">
        <f>+C10+C9</f>
        <v>9856.44</v>
      </c>
      <c r="F11" s="8">
        <v>3874092</v>
      </c>
      <c r="G11" s="84">
        <f t="shared" si="0"/>
        <v>38740.92</v>
      </c>
    </row>
    <row r="12" spans="1:7" ht="15.75" x14ac:dyDescent="0.25">
      <c r="F12" s="8">
        <v>896045</v>
      </c>
      <c r="G12" s="84">
        <f t="shared" si="0"/>
        <v>8960.4500000000007</v>
      </c>
    </row>
    <row r="13" spans="1:7" x14ac:dyDescent="0.25">
      <c r="A13" s="95" t="s">
        <v>94</v>
      </c>
      <c r="B13" s="95"/>
    </row>
    <row r="14" spans="1:7" ht="15.75" x14ac:dyDescent="0.25">
      <c r="A14" t="s">
        <v>10</v>
      </c>
      <c r="B14" s="96">
        <f>'Công nợ'!D7+'Công nợ'!E7</f>
        <v>5551145</v>
      </c>
      <c r="C14" s="97"/>
    </row>
    <row r="15" spans="1:7" x14ac:dyDescent="0.25">
      <c r="A15" t="s">
        <v>11</v>
      </c>
      <c r="B15" s="35">
        <v>5.0000000000000001E-3</v>
      </c>
      <c r="C15" s="37">
        <f>+B14*B15</f>
        <v>27755.725000000002</v>
      </c>
    </row>
    <row r="16" spans="1:7" x14ac:dyDescent="0.25">
      <c r="A16" t="s">
        <v>12</v>
      </c>
      <c r="B16" s="36">
        <v>5.0000000000000001E-3</v>
      </c>
      <c r="C16" s="37">
        <f>+B14*B16</f>
        <v>27755.725000000002</v>
      </c>
    </row>
    <row r="17" spans="1:4" x14ac:dyDescent="0.25">
      <c r="A17" t="s">
        <v>13</v>
      </c>
      <c r="B17" s="98">
        <f>+B14-C15-C16</f>
        <v>5495633.5500000007</v>
      </c>
      <c r="C17" s="99"/>
      <c r="D17" s="39">
        <f>+C16+C15</f>
        <v>55511.450000000004</v>
      </c>
    </row>
    <row r="19" spans="1:4" x14ac:dyDescent="0.25">
      <c r="A19" s="95" t="s">
        <v>126</v>
      </c>
      <c r="B19" s="95"/>
    </row>
    <row r="20" spans="1:4" ht="15.75" x14ac:dyDescent="0.25">
      <c r="A20" t="s">
        <v>10</v>
      </c>
      <c r="B20" s="96">
        <f>'Công nợ'!D8+'Công nợ'!E8</f>
        <v>3512613</v>
      </c>
      <c r="C20" s="97"/>
    </row>
    <row r="21" spans="1:4" x14ac:dyDescent="0.25">
      <c r="A21" t="s">
        <v>11</v>
      </c>
      <c r="B21" s="35">
        <v>5.0000000000000001E-3</v>
      </c>
      <c r="C21" s="37">
        <f>+B20*B21</f>
        <v>17563.064999999999</v>
      </c>
    </row>
    <row r="22" spans="1:4" x14ac:dyDescent="0.25">
      <c r="A22" t="s">
        <v>12</v>
      </c>
      <c r="B22" s="36">
        <v>5.0000000000000001E-3</v>
      </c>
      <c r="C22" s="37">
        <f>+B20*B22</f>
        <v>17563.064999999999</v>
      </c>
    </row>
    <row r="23" spans="1:4" x14ac:dyDescent="0.25">
      <c r="A23" t="s">
        <v>13</v>
      </c>
      <c r="B23" s="98">
        <f>+B20-C21-C22</f>
        <v>3477486.87</v>
      </c>
      <c r="C23" s="99"/>
      <c r="D23" s="39">
        <f>+C21+C22</f>
        <v>35126.129999999997</v>
      </c>
    </row>
    <row r="25" spans="1:4" x14ac:dyDescent="0.25">
      <c r="A25" s="95" t="s">
        <v>127</v>
      </c>
      <c r="B25" s="95"/>
    </row>
    <row r="26" spans="1:4" ht="15.75" x14ac:dyDescent="0.25">
      <c r="A26" t="s">
        <v>10</v>
      </c>
      <c r="B26" s="96">
        <f>+'Công nợ'!D9</f>
        <v>4101394</v>
      </c>
      <c r="C26" s="97"/>
    </row>
    <row r="27" spans="1:4" x14ac:dyDescent="0.25">
      <c r="A27" t="s">
        <v>11</v>
      </c>
      <c r="B27" s="35">
        <v>5.0000000000000001E-3</v>
      </c>
      <c r="C27" s="37">
        <f>+B26*B27</f>
        <v>20506.97</v>
      </c>
    </row>
    <row r="28" spans="1:4" x14ac:dyDescent="0.25">
      <c r="A28" t="s">
        <v>12</v>
      </c>
      <c r="B28" s="36">
        <v>5.0000000000000001E-3</v>
      </c>
      <c r="C28" s="37">
        <f>+B26*B28</f>
        <v>20506.97</v>
      </c>
    </row>
    <row r="29" spans="1:4" x14ac:dyDescent="0.25">
      <c r="A29" t="s">
        <v>13</v>
      </c>
      <c r="B29" s="98">
        <f>+B26-C27-C28</f>
        <v>4060380.0599999996</v>
      </c>
      <c r="C29" s="99"/>
      <c r="D29" s="39">
        <f>+C27+C28</f>
        <v>41013.94</v>
      </c>
    </row>
    <row r="31" spans="1:4" x14ac:dyDescent="0.25">
      <c r="A31" s="95" t="s">
        <v>141</v>
      </c>
      <c r="B31" s="95"/>
    </row>
    <row r="32" spans="1:4" ht="15.75" x14ac:dyDescent="0.25">
      <c r="A32" t="s">
        <v>10</v>
      </c>
      <c r="B32" s="96">
        <v>1313745</v>
      </c>
      <c r="C32" s="97"/>
    </row>
    <row r="33" spans="1:4" x14ac:dyDescent="0.25">
      <c r="A33" t="s">
        <v>11</v>
      </c>
      <c r="B33" s="35">
        <v>5.0000000000000001E-3</v>
      </c>
      <c r="C33" s="37">
        <f>+B32*B33</f>
        <v>6568.7250000000004</v>
      </c>
    </row>
    <row r="34" spans="1:4" x14ac:dyDescent="0.25">
      <c r="A34" t="s">
        <v>12</v>
      </c>
      <c r="B34" s="36">
        <v>5.0000000000000001E-3</v>
      </c>
      <c r="C34" s="37">
        <f>+B32*B34</f>
        <v>6568.7250000000004</v>
      </c>
    </row>
    <row r="35" spans="1:4" x14ac:dyDescent="0.25">
      <c r="A35" t="s">
        <v>13</v>
      </c>
      <c r="B35" s="98">
        <f>+B32-C33-C34</f>
        <v>1300607.5499999998</v>
      </c>
      <c r="C35" s="99"/>
      <c r="D35" s="39">
        <f>+C33+C34</f>
        <v>13137.45</v>
      </c>
    </row>
    <row r="37" spans="1:4" x14ac:dyDescent="0.25">
      <c r="A37" s="95" t="s">
        <v>158</v>
      </c>
      <c r="B37" s="95"/>
    </row>
    <row r="38" spans="1:4" ht="15.75" x14ac:dyDescent="0.25">
      <c r="A38" t="s">
        <v>10</v>
      </c>
      <c r="B38" s="96">
        <v>4605124</v>
      </c>
      <c r="C38" s="97"/>
    </row>
    <row r="39" spans="1:4" x14ac:dyDescent="0.25">
      <c r="A39" t="s">
        <v>11</v>
      </c>
      <c r="B39" s="35">
        <v>5.0000000000000001E-3</v>
      </c>
      <c r="C39" s="37">
        <f>+B38*B39</f>
        <v>23025.62</v>
      </c>
    </row>
    <row r="40" spans="1:4" x14ac:dyDescent="0.25">
      <c r="A40" t="s">
        <v>12</v>
      </c>
      <c r="B40" s="36">
        <v>5.0000000000000001E-3</v>
      </c>
      <c r="C40" s="37">
        <f>+B38*B40</f>
        <v>23025.62</v>
      </c>
    </row>
    <row r="41" spans="1:4" x14ac:dyDescent="0.25">
      <c r="A41" t="s">
        <v>13</v>
      </c>
      <c r="B41" s="98">
        <f>+B38-C39-C40</f>
        <v>4559072.76</v>
      </c>
      <c r="C41" s="99"/>
      <c r="D41" s="39">
        <f>+C39+C40</f>
        <v>46051.24</v>
      </c>
    </row>
    <row r="43" spans="1:4" x14ac:dyDescent="0.25">
      <c r="A43" s="95" t="s">
        <v>162</v>
      </c>
      <c r="B43" s="95"/>
    </row>
    <row r="44" spans="1:4" ht="15.75" x14ac:dyDescent="0.25">
      <c r="A44" t="s">
        <v>10</v>
      </c>
      <c r="B44" s="96">
        <f>'CNT8'!J3</f>
        <v>967729</v>
      </c>
      <c r="C44" s="97"/>
    </row>
    <row r="45" spans="1:4" x14ac:dyDescent="0.25">
      <c r="A45" t="s">
        <v>11</v>
      </c>
      <c r="B45" s="35">
        <v>5.0000000000000001E-3</v>
      </c>
      <c r="C45" s="37">
        <f>+B44*B45</f>
        <v>4838.6450000000004</v>
      </c>
    </row>
    <row r="46" spans="1:4" x14ac:dyDescent="0.25">
      <c r="A46" t="s">
        <v>12</v>
      </c>
      <c r="B46" s="36">
        <v>5.0000000000000001E-3</v>
      </c>
      <c r="C46" s="37">
        <f>+B44*B46</f>
        <v>4838.6450000000004</v>
      </c>
    </row>
    <row r="47" spans="1:4" x14ac:dyDescent="0.25">
      <c r="A47" t="s">
        <v>13</v>
      </c>
      <c r="B47" s="98">
        <f>+B44-C45-C46</f>
        <v>958051.71</v>
      </c>
      <c r="C47" s="99"/>
      <c r="D47" s="39">
        <f>+C45+C46</f>
        <v>9677.2900000000009</v>
      </c>
    </row>
    <row r="49" spans="1:4" x14ac:dyDescent="0.25">
      <c r="A49" s="95" t="s">
        <v>173</v>
      </c>
      <c r="B49" s="95"/>
    </row>
    <row r="50" spans="1:4" ht="15.75" x14ac:dyDescent="0.25">
      <c r="A50" t="s">
        <v>10</v>
      </c>
      <c r="B50" s="96">
        <v>4184019</v>
      </c>
      <c r="C50" s="97"/>
    </row>
    <row r="51" spans="1:4" x14ac:dyDescent="0.25">
      <c r="A51" t="s">
        <v>11</v>
      </c>
      <c r="B51" s="35">
        <v>5.0000000000000001E-3</v>
      </c>
      <c r="C51" s="37">
        <f>+B50*B51</f>
        <v>20920.095000000001</v>
      </c>
    </row>
    <row r="52" spans="1:4" x14ac:dyDescent="0.25">
      <c r="A52" t="s">
        <v>12</v>
      </c>
      <c r="B52" s="36">
        <v>5.0000000000000001E-3</v>
      </c>
      <c r="C52" s="37">
        <f>+B50*B52</f>
        <v>20920.095000000001</v>
      </c>
    </row>
    <row r="53" spans="1:4" x14ac:dyDescent="0.25">
      <c r="A53" t="s">
        <v>13</v>
      </c>
      <c r="B53" s="98">
        <f>+B50-C51-C52</f>
        <v>4142178.8099999996</v>
      </c>
      <c r="C53" s="99"/>
      <c r="D53" s="39">
        <f>+C51+C52</f>
        <v>41840.19</v>
      </c>
    </row>
    <row r="55" spans="1:4" x14ac:dyDescent="0.25">
      <c r="A55" s="95" t="s">
        <v>180</v>
      </c>
      <c r="B55" s="95"/>
    </row>
    <row r="56" spans="1:4" ht="15.75" x14ac:dyDescent="0.25">
      <c r="A56" t="s">
        <v>10</v>
      </c>
      <c r="B56" s="96">
        <v>967729</v>
      </c>
      <c r="C56" s="97"/>
    </row>
    <row r="57" spans="1:4" x14ac:dyDescent="0.25">
      <c r="A57" t="s">
        <v>11</v>
      </c>
      <c r="B57" s="35">
        <v>5.0000000000000001E-3</v>
      </c>
      <c r="C57" s="37">
        <f>+B56*B57</f>
        <v>4838.6450000000004</v>
      </c>
    </row>
    <row r="58" spans="1:4" x14ac:dyDescent="0.25">
      <c r="A58" t="s">
        <v>12</v>
      </c>
      <c r="B58" s="36">
        <v>5.0000000000000001E-3</v>
      </c>
      <c r="C58" s="37">
        <f>+B56*B58</f>
        <v>4838.6450000000004</v>
      </c>
    </row>
    <row r="59" spans="1:4" x14ac:dyDescent="0.25">
      <c r="A59" t="s">
        <v>13</v>
      </c>
      <c r="B59" s="98">
        <f>+B56-C57-C58</f>
        <v>958051.71</v>
      </c>
      <c r="C59" s="99"/>
      <c r="D59" s="39">
        <f>+C57+C58</f>
        <v>9677.2900000000009</v>
      </c>
    </row>
  </sheetData>
  <mergeCells count="30">
    <mergeCell ref="A55:B55"/>
    <mergeCell ref="B56:C56"/>
    <mergeCell ref="B59:C59"/>
    <mergeCell ref="A49:B49"/>
    <mergeCell ref="B50:C50"/>
    <mergeCell ref="B53:C53"/>
    <mergeCell ref="A1:B1"/>
    <mergeCell ref="B5:C5"/>
    <mergeCell ref="B2:C2"/>
    <mergeCell ref="A7:B7"/>
    <mergeCell ref="B8:C8"/>
    <mergeCell ref="B11:C11"/>
    <mergeCell ref="A13:B13"/>
    <mergeCell ref="B14:C14"/>
    <mergeCell ref="B17:C17"/>
    <mergeCell ref="A19:B19"/>
    <mergeCell ref="B20:C20"/>
    <mergeCell ref="B23:C23"/>
    <mergeCell ref="A31:B31"/>
    <mergeCell ref="B32:C32"/>
    <mergeCell ref="B35:C35"/>
    <mergeCell ref="A25:B25"/>
    <mergeCell ref="B26:C26"/>
    <mergeCell ref="B29:C29"/>
    <mergeCell ref="A43:B43"/>
    <mergeCell ref="B44:C44"/>
    <mergeCell ref="B47:C47"/>
    <mergeCell ref="A37:B37"/>
    <mergeCell ref="B38:C38"/>
    <mergeCell ref="B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7" sqref="I7"/>
    </sheetView>
  </sheetViews>
  <sheetFormatPr defaultColWidth="9.140625" defaultRowHeight="15" x14ac:dyDescent="0.25"/>
  <cols>
    <col min="1" max="1" width="14.28515625" style="50" customWidth="1"/>
    <col min="2" max="2" width="13.5703125" style="50" customWidth="1"/>
    <col min="3" max="3" width="17" customWidth="1"/>
    <col min="4" max="4" width="15.28515625" customWidth="1"/>
    <col min="5" max="6" width="30" customWidth="1"/>
    <col min="7" max="10" width="17.140625" style="52" customWidth="1"/>
  </cols>
  <sheetData>
    <row r="1" spans="1:11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x14ac:dyDescent="0.25">
      <c r="A2" s="43" t="s">
        <v>22</v>
      </c>
      <c r="B2" s="43" t="s">
        <v>23</v>
      </c>
      <c r="C2" s="44" t="s">
        <v>24</v>
      </c>
      <c r="D2" s="44" t="s">
        <v>25</v>
      </c>
      <c r="E2" s="44" t="s">
        <v>26</v>
      </c>
      <c r="F2" s="44" t="s">
        <v>27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1" x14ac:dyDescent="0.25">
      <c r="A3" s="46">
        <v>44932</v>
      </c>
      <c r="B3" s="46">
        <v>44932</v>
      </c>
      <c r="C3" s="47"/>
      <c r="D3" s="47" t="s">
        <v>32</v>
      </c>
      <c r="E3" s="47" t="s">
        <v>33</v>
      </c>
      <c r="F3" s="47" t="s">
        <v>34</v>
      </c>
      <c r="G3" s="48">
        <v>220293</v>
      </c>
      <c r="H3" s="48">
        <v>0</v>
      </c>
      <c r="I3" s="48">
        <v>22029</v>
      </c>
      <c r="J3" s="48">
        <v>242322</v>
      </c>
    </row>
    <row r="4" spans="1:11" x14ac:dyDescent="0.25">
      <c r="A4" s="46">
        <v>44932</v>
      </c>
      <c r="B4" s="46">
        <v>44932</v>
      </c>
      <c r="C4" s="47"/>
      <c r="D4" s="47" t="s">
        <v>32</v>
      </c>
      <c r="E4" s="47" t="s">
        <v>33</v>
      </c>
      <c r="F4" s="47" t="s">
        <v>35</v>
      </c>
      <c r="G4" s="48">
        <v>211554</v>
      </c>
      <c r="H4" s="48">
        <v>0</v>
      </c>
      <c r="I4" s="48">
        <v>21155</v>
      </c>
      <c r="J4" s="48">
        <v>232709</v>
      </c>
    </row>
    <row r="5" spans="1:11" x14ac:dyDescent="0.25">
      <c r="A5" s="46">
        <v>44939</v>
      </c>
      <c r="B5" s="46">
        <v>44939</v>
      </c>
      <c r="C5" s="47" t="s">
        <v>36</v>
      </c>
      <c r="D5" s="47" t="s">
        <v>32</v>
      </c>
      <c r="E5" s="47" t="s">
        <v>33</v>
      </c>
      <c r="F5" s="47" t="s">
        <v>37</v>
      </c>
      <c r="G5" s="48">
        <v>397772</v>
      </c>
      <c r="H5" s="48">
        <v>0</v>
      </c>
      <c r="I5" s="48">
        <v>39777</v>
      </c>
      <c r="J5" s="48">
        <v>437549</v>
      </c>
    </row>
    <row r="6" spans="1:11" x14ac:dyDescent="0.25">
      <c r="A6" s="46">
        <v>44956</v>
      </c>
      <c r="B6" s="46">
        <v>44956</v>
      </c>
      <c r="C6" s="47" t="s">
        <v>95</v>
      </c>
      <c r="D6" s="47" t="s">
        <v>32</v>
      </c>
      <c r="E6" s="47" t="s">
        <v>33</v>
      </c>
      <c r="F6" s="47" t="s">
        <v>96</v>
      </c>
      <c r="G6" s="65">
        <v>-168395</v>
      </c>
      <c r="H6" s="48">
        <v>0</v>
      </c>
      <c r="I6" s="65">
        <v>-16840</v>
      </c>
      <c r="J6" s="65">
        <v>-185235</v>
      </c>
      <c r="K6" s="65"/>
    </row>
    <row r="7" spans="1:11" x14ac:dyDescent="0.25">
      <c r="A7" s="49"/>
      <c r="G7" s="51">
        <v>829619</v>
      </c>
      <c r="H7" s="51">
        <v>0</v>
      </c>
      <c r="I7" s="51">
        <v>82961</v>
      </c>
      <c r="J7" s="51">
        <v>912580</v>
      </c>
    </row>
    <row r="10" spans="1:11" x14ac:dyDescent="0.25">
      <c r="A10" s="48"/>
      <c r="B10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23" workbookViewId="0">
      <selection activeCell="H27" sqref="H27"/>
    </sheetView>
  </sheetViews>
  <sheetFormatPr defaultColWidth="9.140625" defaultRowHeight="15" outlineLevelRow="1" x14ac:dyDescent="0.25"/>
  <cols>
    <col min="1" max="1" width="1.42578125" customWidth="1"/>
    <col min="2" max="2" width="14.28515625" style="50" customWidth="1"/>
    <col min="3" max="4" width="11.42578125" customWidth="1"/>
    <col min="5" max="5" width="57.140625" customWidth="1"/>
    <col min="6" max="6" width="17.140625" style="52" customWidth="1"/>
    <col min="7" max="7" width="11.42578125" customWidth="1"/>
    <col min="8" max="9" width="15.7109375" style="52" customWidth="1"/>
    <col min="10" max="10" width="36" customWidth="1"/>
    <col min="11" max="11" width="21.42578125" customWidth="1"/>
  </cols>
  <sheetData>
    <row r="1" spans="1:11" ht="18.75" x14ac:dyDescent="0.3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x14ac:dyDescent="0.25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</row>
    <row r="3" spans="1:11" ht="21" x14ac:dyDescent="0.25">
      <c r="B3" s="53" t="s">
        <v>40</v>
      </c>
      <c r="C3" s="54" t="s">
        <v>24</v>
      </c>
      <c r="D3" s="54" t="s">
        <v>41</v>
      </c>
      <c r="E3" s="54" t="s">
        <v>27</v>
      </c>
      <c r="F3" s="45" t="s">
        <v>42</v>
      </c>
      <c r="G3" s="54" t="s">
        <v>43</v>
      </c>
      <c r="H3" s="45" t="s">
        <v>44</v>
      </c>
      <c r="I3" s="45"/>
      <c r="J3" s="54" t="s">
        <v>45</v>
      </c>
      <c r="K3" s="54" t="s">
        <v>46</v>
      </c>
    </row>
    <row r="4" spans="1:11" x14ac:dyDescent="0.25">
      <c r="A4" s="55" t="s">
        <v>47</v>
      </c>
      <c r="F4" s="51">
        <f>SUM(F5)</f>
        <v>896040</v>
      </c>
      <c r="H4" s="51">
        <f>SUM(H5)</f>
        <v>89604</v>
      </c>
      <c r="I4" s="60"/>
    </row>
    <row r="5" spans="1:11" outlineLevel="1" x14ac:dyDescent="0.25">
      <c r="B5" s="56">
        <v>44981</v>
      </c>
      <c r="C5" s="57" t="s">
        <v>48</v>
      </c>
      <c r="D5" s="57" t="s">
        <v>49</v>
      </c>
      <c r="E5" s="57" t="s">
        <v>50</v>
      </c>
      <c r="F5" s="58">
        <v>896040</v>
      </c>
      <c r="G5" s="59" t="s">
        <v>51</v>
      </c>
      <c r="H5" s="58">
        <v>89604</v>
      </c>
      <c r="I5" s="58">
        <v>985644</v>
      </c>
      <c r="J5" s="57" t="s">
        <v>33</v>
      </c>
      <c r="K5" s="57" t="s">
        <v>52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xSplit="2" ySplit="1" topLeftCell="C2" activePane="bottomRight" state="frozen"/>
      <selection pane="topRight" activeCell="D1" sqref="D1"/>
      <selection pane="bottomLeft" activeCell="A5" sqref="A5"/>
      <selection pane="bottomRight" activeCell="F4" sqref="F4"/>
    </sheetView>
  </sheetViews>
  <sheetFormatPr defaultColWidth="9.140625" defaultRowHeight="15" x14ac:dyDescent="0.25"/>
  <cols>
    <col min="1" max="2" width="11.7109375" customWidth="1"/>
    <col min="3" max="4" width="11.7109375" style="50" customWidth="1"/>
    <col min="5" max="5" width="11.7109375" customWidth="1"/>
    <col min="6" max="6" width="11.7109375" style="50" customWidth="1"/>
    <col min="7" max="9" width="11.7109375" customWidth="1"/>
    <col min="10" max="10" width="11.7109375" style="52" customWidth="1"/>
    <col min="11" max="11" width="9.140625" style="52"/>
  </cols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.75" x14ac:dyDescent="0.3">
      <c r="A2" s="63"/>
      <c r="B2" s="63"/>
      <c r="C2" s="63"/>
      <c r="D2" s="63"/>
      <c r="E2" s="63"/>
      <c r="F2" s="63"/>
      <c r="G2" s="63"/>
      <c r="H2" s="64">
        <f t="shared" ref="H2:I2" si="0">SUBTOTAL(9,H4:H15)</f>
        <v>8239780</v>
      </c>
      <c r="I2" s="64">
        <f t="shared" si="0"/>
        <v>823978</v>
      </c>
      <c r="J2" s="64">
        <f>SUBTOTAL(9,J4:J15)</f>
        <v>9063758</v>
      </c>
    </row>
    <row r="3" spans="1:10" ht="21" x14ac:dyDescent="0.25">
      <c r="A3" s="43" t="s">
        <v>22</v>
      </c>
      <c r="B3" s="43" t="s">
        <v>23</v>
      </c>
      <c r="C3" s="44" t="s">
        <v>54</v>
      </c>
      <c r="D3" s="44" t="s">
        <v>24</v>
      </c>
      <c r="E3" s="44" t="s">
        <v>25</v>
      </c>
      <c r="F3" s="44" t="s">
        <v>26</v>
      </c>
      <c r="G3" s="44" t="s">
        <v>27</v>
      </c>
      <c r="H3" s="45" t="s">
        <v>28</v>
      </c>
      <c r="I3" s="45" t="s">
        <v>30</v>
      </c>
      <c r="J3" s="45" t="s">
        <v>31</v>
      </c>
    </row>
    <row r="4" spans="1:10" x14ac:dyDescent="0.25">
      <c r="A4" s="46">
        <v>45008</v>
      </c>
      <c r="B4" s="46">
        <v>45008</v>
      </c>
      <c r="C4" s="47" t="s">
        <v>67</v>
      </c>
      <c r="D4" s="47" t="s">
        <v>68</v>
      </c>
      <c r="E4" s="47" t="s">
        <v>32</v>
      </c>
      <c r="F4" s="47" t="s">
        <v>33</v>
      </c>
      <c r="G4" s="47" t="s">
        <v>69</v>
      </c>
      <c r="H4" s="48">
        <v>896040</v>
      </c>
      <c r="I4" s="48">
        <v>89604</v>
      </c>
      <c r="J4" s="48">
        <v>985644</v>
      </c>
    </row>
    <row r="5" spans="1:10" x14ac:dyDescent="0.25">
      <c r="A5" s="46">
        <v>45008</v>
      </c>
      <c r="B5" s="46">
        <v>45008</v>
      </c>
      <c r="C5" s="47" t="s">
        <v>55</v>
      </c>
      <c r="D5" s="47" t="s">
        <v>56</v>
      </c>
      <c r="E5" s="47" t="s">
        <v>32</v>
      </c>
      <c r="F5" s="47" t="s">
        <v>33</v>
      </c>
      <c r="G5" s="47" t="s">
        <v>57</v>
      </c>
      <c r="H5" s="48">
        <v>537624</v>
      </c>
      <c r="I5" s="48">
        <v>53762</v>
      </c>
      <c r="J5" s="48">
        <v>591386</v>
      </c>
    </row>
    <row r="6" spans="1:10" x14ac:dyDescent="0.25">
      <c r="A6" s="46">
        <v>45008</v>
      </c>
      <c r="B6" s="46">
        <v>45008</v>
      </c>
      <c r="C6" s="47" t="s">
        <v>64</v>
      </c>
      <c r="D6" s="47" t="s">
        <v>65</v>
      </c>
      <c r="E6" s="47" t="s">
        <v>32</v>
      </c>
      <c r="F6" s="47" t="s">
        <v>33</v>
      </c>
      <c r="G6" s="47" t="s">
        <v>66</v>
      </c>
      <c r="H6" s="48">
        <v>537624</v>
      </c>
      <c r="I6" s="48">
        <v>53762</v>
      </c>
      <c r="J6" s="48">
        <v>591386</v>
      </c>
    </row>
    <row r="7" spans="1:10" x14ac:dyDescent="0.25">
      <c r="A7" s="46">
        <v>45008</v>
      </c>
      <c r="B7" s="46">
        <v>45008</v>
      </c>
      <c r="C7" s="47" t="s">
        <v>58</v>
      </c>
      <c r="D7" s="47" t="s">
        <v>59</v>
      </c>
      <c r="E7" s="47" t="s">
        <v>32</v>
      </c>
      <c r="F7" s="47" t="s">
        <v>33</v>
      </c>
      <c r="G7" s="47" t="s">
        <v>60</v>
      </c>
      <c r="H7" s="48">
        <v>387078</v>
      </c>
      <c r="I7" s="48">
        <v>38708</v>
      </c>
      <c r="J7" s="48">
        <v>425786</v>
      </c>
    </row>
    <row r="8" spans="1:10" x14ac:dyDescent="0.25">
      <c r="A8" s="46">
        <v>45008</v>
      </c>
      <c r="B8" s="46">
        <v>45008</v>
      </c>
      <c r="C8" s="47" t="s">
        <v>61</v>
      </c>
      <c r="D8" s="47" t="s">
        <v>62</v>
      </c>
      <c r="E8" s="47" t="s">
        <v>32</v>
      </c>
      <c r="F8" s="47" t="s">
        <v>33</v>
      </c>
      <c r="G8" s="47" t="s">
        <v>63</v>
      </c>
      <c r="H8" s="48">
        <v>896040</v>
      </c>
      <c r="I8" s="48">
        <v>89604</v>
      </c>
      <c r="J8" s="48">
        <v>985644</v>
      </c>
    </row>
    <row r="9" spans="1:10" x14ac:dyDescent="0.25">
      <c r="A9" s="46">
        <v>45008</v>
      </c>
      <c r="B9" s="46">
        <v>45008</v>
      </c>
      <c r="C9" s="47" t="s">
        <v>70</v>
      </c>
      <c r="D9" s="47" t="s">
        <v>71</v>
      </c>
      <c r="E9" s="47" t="s">
        <v>32</v>
      </c>
      <c r="F9" s="47" t="s">
        <v>33</v>
      </c>
      <c r="G9" s="47" t="s">
        <v>72</v>
      </c>
      <c r="H9" s="48">
        <v>1792090</v>
      </c>
      <c r="I9" s="48">
        <v>179209</v>
      </c>
      <c r="J9" s="48">
        <v>1971299</v>
      </c>
    </row>
    <row r="10" spans="1:10" x14ac:dyDescent="0.25">
      <c r="A10" s="46">
        <v>45017</v>
      </c>
      <c r="B10" s="46">
        <v>45015</v>
      </c>
      <c r="C10" s="47" t="s">
        <v>73</v>
      </c>
      <c r="D10" s="47" t="s">
        <v>74</v>
      </c>
      <c r="E10" s="47" t="s">
        <v>32</v>
      </c>
      <c r="F10" s="47" t="s">
        <v>33</v>
      </c>
      <c r="G10" s="47" t="s">
        <v>75</v>
      </c>
      <c r="H10" s="48">
        <v>517701</v>
      </c>
      <c r="I10" s="48">
        <v>51770</v>
      </c>
      <c r="J10" s="48">
        <v>569471</v>
      </c>
    </row>
    <row r="11" spans="1:10" x14ac:dyDescent="0.25">
      <c r="A11" s="46">
        <v>45017</v>
      </c>
      <c r="B11" s="46">
        <v>45017</v>
      </c>
      <c r="C11" s="47" t="s">
        <v>76</v>
      </c>
      <c r="D11" s="47" t="s">
        <v>77</v>
      </c>
      <c r="E11" s="47" t="s">
        <v>32</v>
      </c>
      <c r="F11" s="47" t="s">
        <v>33</v>
      </c>
      <c r="G11" s="47" t="s">
        <v>78</v>
      </c>
      <c r="H11" s="48">
        <v>370839</v>
      </c>
      <c r="I11" s="48">
        <v>37084</v>
      </c>
      <c r="J11" s="48">
        <v>407923</v>
      </c>
    </row>
    <row r="12" spans="1:10" x14ac:dyDescent="0.25">
      <c r="A12" s="46">
        <v>45041</v>
      </c>
      <c r="B12" s="46">
        <v>45041</v>
      </c>
      <c r="C12" s="47" t="s">
        <v>82</v>
      </c>
      <c r="D12" s="47" t="s">
        <v>83</v>
      </c>
      <c r="E12" s="47" t="s">
        <v>32</v>
      </c>
      <c r="F12" s="47" t="s">
        <v>33</v>
      </c>
      <c r="G12" s="47" t="s">
        <v>84</v>
      </c>
      <c r="H12" s="48">
        <v>528890</v>
      </c>
      <c r="I12" s="48">
        <v>52889</v>
      </c>
      <c r="J12" s="48">
        <v>581779</v>
      </c>
    </row>
    <row r="13" spans="1:10" x14ac:dyDescent="0.25">
      <c r="A13" s="46">
        <v>45041</v>
      </c>
      <c r="B13" s="46">
        <v>45041</v>
      </c>
      <c r="C13" s="47" t="s">
        <v>85</v>
      </c>
      <c r="D13" s="47" t="s">
        <v>86</v>
      </c>
      <c r="E13" s="47" t="s">
        <v>32</v>
      </c>
      <c r="F13" s="47" t="s">
        <v>33</v>
      </c>
      <c r="G13" s="47" t="s">
        <v>87</v>
      </c>
      <c r="H13" s="48">
        <v>795679</v>
      </c>
      <c r="I13" s="48">
        <v>79568</v>
      </c>
      <c r="J13" s="48">
        <v>875247</v>
      </c>
    </row>
    <row r="14" spans="1:10" x14ac:dyDescent="0.25">
      <c r="A14" s="46">
        <v>45041</v>
      </c>
      <c r="B14" s="46">
        <v>45041</v>
      </c>
      <c r="C14" s="47" t="s">
        <v>79</v>
      </c>
      <c r="D14" s="47" t="s">
        <v>80</v>
      </c>
      <c r="E14" s="47" t="s">
        <v>32</v>
      </c>
      <c r="F14" s="47" t="s">
        <v>33</v>
      </c>
      <c r="G14" s="47" t="s">
        <v>81</v>
      </c>
      <c r="H14" s="48">
        <v>508967</v>
      </c>
      <c r="I14" s="48">
        <v>50897</v>
      </c>
      <c r="J14" s="48">
        <v>559864</v>
      </c>
    </row>
    <row r="15" spans="1:10" x14ac:dyDescent="0.25">
      <c r="A15" s="46">
        <v>45042</v>
      </c>
      <c r="B15" s="46">
        <v>45042</v>
      </c>
      <c r="C15" s="47" t="s">
        <v>88</v>
      </c>
      <c r="D15" s="47" t="s">
        <v>89</v>
      </c>
      <c r="E15" s="47" t="s">
        <v>32</v>
      </c>
      <c r="F15" s="47" t="s">
        <v>33</v>
      </c>
      <c r="G15" s="47" t="s">
        <v>90</v>
      </c>
      <c r="H15" s="48">
        <v>471208</v>
      </c>
      <c r="I15" s="48">
        <v>47121</v>
      </c>
      <c r="J15" s="48">
        <v>518329</v>
      </c>
    </row>
  </sheetData>
  <autoFilter ref="A3:K15"/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Q21" sqref="Q21"/>
    </sheetView>
  </sheetViews>
  <sheetFormatPr defaultRowHeight="15" x14ac:dyDescent="0.25"/>
  <sheetData>
    <row r="1" spans="1:15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32.25" customHeight="1" x14ac:dyDescent="0.25">
      <c r="A2" s="43" t="s">
        <v>22</v>
      </c>
      <c r="B2" s="43" t="s">
        <v>23</v>
      </c>
      <c r="C2" s="44" t="s">
        <v>54</v>
      </c>
      <c r="D2" s="44" t="s">
        <v>97</v>
      </c>
      <c r="E2" s="44" t="s">
        <v>98</v>
      </c>
      <c r="F2" s="44" t="s">
        <v>24</v>
      </c>
      <c r="G2" s="44" t="s">
        <v>25</v>
      </c>
      <c r="H2" s="44" t="s">
        <v>26</v>
      </c>
      <c r="I2" s="44" t="s">
        <v>99</v>
      </c>
      <c r="J2" s="44" t="s">
        <v>27</v>
      </c>
      <c r="K2" s="44" t="s">
        <v>100</v>
      </c>
      <c r="L2" s="45" t="s">
        <v>28</v>
      </c>
      <c r="M2" s="45" t="s">
        <v>29</v>
      </c>
      <c r="N2" s="45" t="s">
        <v>30</v>
      </c>
      <c r="O2" s="45" t="s">
        <v>31</v>
      </c>
    </row>
    <row r="3" spans="1:15" x14ac:dyDescent="0.25">
      <c r="A3" s="46">
        <v>45050</v>
      </c>
      <c r="B3" s="46">
        <v>45050</v>
      </c>
      <c r="C3" s="47" t="s">
        <v>101</v>
      </c>
      <c r="D3" s="47" t="s">
        <v>102</v>
      </c>
      <c r="E3" s="47" t="s">
        <v>103</v>
      </c>
      <c r="F3" s="47" t="s">
        <v>104</v>
      </c>
      <c r="G3" s="47" t="s">
        <v>32</v>
      </c>
      <c r="H3" s="47" t="s">
        <v>33</v>
      </c>
      <c r="I3" s="47" t="s">
        <v>105</v>
      </c>
      <c r="J3" s="47" t="s">
        <v>106</v>
      </c>
      <c r="K3" s="47" t="s">
        <v>81</v>
      </c>
      <c r="L3" s="48">
        <v>618070</v>
      </c>
      <c r="M3" s="48">
        <v>0</v>
      </c>
      <c r="N3" s="48">
        <v>61807</v>
      </c>
      <c r="O3" s="48">
        <v>679877</v>
      </c>
    </row>
    <row r="4" spans="1:15" x14ac:dyDescent="0.25">
      <c r="A4" s="46">
        <v>45056</v>
      </c>
      <c r="B4" s="46">
        <v>45056</v>
      </c>
      <c r="C4" s="47" t="s">
        <v>107</v>
      </c>
      <c r="D4" s="47" t="s">
        <v>108</v>
      </c>
      <c r="E4" s="47" t="s">
        <v>103</v>
      </c>
      <c r="F4" s="47" t="s">
        <v>109</v>
      </c>
      <c r="G4" s="47" t="s">
        <v>32</v>
      </c>
      <c r="H4" s="47" t="s">
        <v>33</v>
      </c>
      <c r="I4" s="47" t="s">
        <v>105</v>
      </c>
      <c r="J4" s="47" t="s">
        <v>90</v>
      </c>
      <c r="K4" s="47" t="s">
        <v>90</v>
      </c>
      <c r="L4" s="48">
        <v>618070</v>
      </c>
      <c r="M4" s="48">
        <v>0</v>
      </c>
      <c r="N4" s="48">
        <v>61807</v>
      </c>
      <c r="O4" s="48">
        <v>679877</v>
      </c>
    </row>
    <row r="5" spans="1:15" x14ac:dyDescent="0.25">
      <c r="A5" s="46">
        <v>45056</v>
      </c>
      <c r="B5" s="46">
        <v>45056</v>
      </c>
      <c r="C5" s="47" t="s">
        <v>110</v>
      </c>
      <c r="D5" s="47" t="s">
        <v>111</v>
      </c>
      <c r="E5" s="47" t="s">
        <v>103</v>
      </c>
      <c r="F5" s="47" t="s">
        <v>112</v>
      </c>
      <c r="G5" s="47" t="s">
        <v>32</v>
      </c>
      <c r="H5" s="47" t="s">
        <v>33</v>
      </c>
      <c r="I5" s="47" t="s">
        <v>105</v>
      </c>
      <c r="J5" s="47" t="s">
        <v>113</v>
      </c>
      <c r="K5" s="47" t="s">
        <v>113</v>
      </c>
      <c r="L5" s="48">
        <v>482029</v>
      </c>
      <c r="M5" s="48">
        <v>0</v>
      </c>
      <c r="N5" s="48">
        <v>48203</v>
      </c>
      <c r="O5" s="48">
        <v>530232</v>
      </c>
    </row>
    <row r="6" spans="1:15" x14ac:dyDescent="0.25">
      <c r="A6" s="46">
        <v>45062</v>
      </c>
      <c r="B6" s="46">
        <v>45062</v>
      </c>
      <c r="C6" s="47" t="s">
        <v>114</v>
      </c>
      <c r="D6" s="47" t="s">
        <v>115</v>
      </c>
      <c r="E6" s="47" t="s">
        <v>103</v>
      </c>
      <c r="F6" s="47" t="s">
        <v>116</v>
      </c>
      <c r="G6" s="47" t="s">
        <v>32</v>
      </c>
      <c r="H6" s="47" t="s">
        <v>33</v>
      </c>
      <c r="I6" s="47" t="s">
        <v>105</v>
      </c>
      <c r="J6" s="47" t="s">
        <v>117</v>
      </c>
      <c r="K6" s="47" t="s">
        <v>117</v>
      </c>
      <c r="L6" s="48">
        <v>591135</v>
      </c>
      <c r="M6" s="48">
        <v>0</v>
      </c>
      <c r="N6" s="48">
        <v>59114</v>
      </c>
      <c r="O6" s="48">
        <v>650249</v>
      </c>
    </row>
    <row r="7" spans="1:15" x14ac:dyDescent="0.25">
      <c r="A7" s="46">
        <v>45073</v>
      </c>
      <c r="B7" s="46">
        <v>45073</v>
      </c>
      <c r="C7" s="47" t="s">
        <v>118</v>
      </c>
      <c r="D7" s="47" t="s">
        <v>119</v>
      </c>
      <c r="E7" s="47" t="s">
        <v>103</v>
      </c>
      <c r="F7" s="47" t="s">
        <v>120</v>
      </c>
      <c r="G7" s="47" t="s">
        <v>32</v>
      </c>
      <c r="H7" s="47" t="s">
        <v>33</v>
      </c>
      <c r="I7" s="47" t="s">
        <v>105</v>
      </c>
      <c r="J7" s="47" t="s">
        <v>121</v>
      </c>
      <c r="K7" s="47" t="s">
        <v>121</v>
      </c>
      <c r="L7" s="48">
        <v>896045</v>
      </c>
      <c r="M7" s="48">
        <v>0</v>
      </c>
      <c r="N7" s="48">
        <v>89605</v>
      </c>
      <c r="O7" s="48">
        <v>985650</v>
      </c>
    </row>
    <row r="8" spans="1:15" x14ac:dyDescent="0.25">
      <c r="A8" s="46">
        <v>45073</v>
      </c>
      <c r="B8" s="46">
        <v>45073</v>
      </c>
      <c r="C8" s="47" t="s">
        <v>122</v>
      </c>
      <c r="D8" s="47" t="s">
        <v>102</v>
      </c>
      <c r="E8" s="47" t="s">
        <v>103</v>
      </c>
      <c r="F8" s="47" t="s">
        <v>123</v>
      </c>
      <c r="G8" s="47" t="s">
        <v>32</v>
      </c>
      <c r="H8" s="47" t="s">
        <v>33</v>
      </c>
      <c r="I8" s="47" t="s">
        <v>105</v>
      </c>
      <c r="J8" s="47" t="s">
        <v>81</v>
      </c>
      <c r="K8" s="47" t="s">
        <v>81</v>
      </c>
      <c r="L8" s="48">
        <v>896045</v>
      </c>
      <c r="M8" s="48">
        <v>0</v>
      </c>
      <c r="N8" s="48">
        <v>89605</v>
      </c>
      <c r="O8" s="48">
        <v>985650</v>
      </c>
    </row>
    <row r="9" spans="1:15" x14ac:dyDescent="0.25">
      <c r="A9" s="49" t="s">
        <v>124</v>
      </c>
      <c r="L9" s="51">
        <v>4101394</v>
      </c>
      <c r="M9" s="51">
        <v>0</v>
      </c>
      <c r="N9" s="51">
        <v>410141</v>
      </c>
      <c r="O9" s="51">
        <v>4511535</v>
      </c>
    </row>
  </sheetData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35" sqref="A35"/>
    </sheetView>
  </sheetViews>
  <sheetFormatPr defaultRowHeight="15" x14ac:dyDescent="0.25"/>
  <cols>
    <col min="9" max="11" width="13.140625" customWidth="1"/>
    <col min="13" max="13" width="13.42578125" customWidth="1"/>
  </cols>
  <sheetData>
    <row r="1" spans="1:14" ht="20.25" x14ac:dyDescent="0.25">
      <c r="A1" s="93" t="s">
        <v>128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5.75" x14ac:dyDescent="0.25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20.25" x14ac:dyDescent="0.25">
      <c r="A3" s="66"/>
      <c r="B3" s="66"/>
      <c r="C3" s="66"/>
      <c r="D3" s="66"/>
      <c r="E3" s="67"/>
      <c r="F3" s="67"/>
      <c r="G3" s="67"/>
      <c r="H3" s="67"/>
      <c r="I3" s="66"/>
      <c r="J3" s="66"/>
      <c r="K3" s="66"/>
      <c r="L3" s="66"/>
      <c r="M3" s="66"/>
      <c r="N3" s="66"/>
    </row>
    <row r="4" spans="1:14" ht="38.25" x14ac:dyDescent="0.25">
      <c r="A4" s="68" t="s">
        <v>130</v>
      </c>
      <c r="B4" s="68" t="s">
        <v>24</v>
      </c>
      <c r="C4" s="68" t="s">
        <v>131</v>
      </c>
      <c r="D4" s="68" t="s">
        <v>40</v>
      </c>
      <c r="E4" s="69" t="s">
        <v>132</v>
      </c>
      <c r="F4" s="69" t="s">
        <v>99</v>
      </c>
      <c r="G4" s="69" t="s">
        <v>133</v>
      </c>
      <c r="H4" s="69" t="s">
        <v>100</v>
      </c>
      <c r="I4" s="68" t="s">
        <v>28</v>
      </c>
      <c r="J4" s="68" t="s">
        <v>29</v>
      </c>
      <c r="K4" s="68" t="s">
        <v>134</v>
      </c>
      <c r="L4" s="68" t="s">
        <v>44</v>
      </c>
      <c r="M4" s="68" t="s">
        <v>135</v>
      </c>
      <c r="N4" s="68" t="s">
        <v>136</v>
      </c>
    </row>
    <row r="5" spans="1:14" ht="25.5" x14ac:dyDescent="0.25">
      <c r="A5" s="70">
        <v>6369</v>
      </c>
      <c r="B5" s="71" t="s">
        <v>137</v>
      </c>
      <c r="C5" s="71" t="s">
        <v>49</v>
      </c>
      <c r="D5" s="72" t="s">
        <v>138</v>
      </c>
      <c r="E5" s="73" t="s">
        <v>33</v>
      </c>
      <c r="F5" s="73" t="s">
        <v>105</v>
      </c>
      <c r="G5" s="73" t="s">
        <v>52</v>
      </c>
      <c r="H5" s="73" t="s">
        <v>90</v>
      </c>
      <c r="I5" s="74">
        <v>784855</v>
      </c>
      <c r="J5" s="74">
        <v>0</v>
      </c>
      <c r="K5" s="74">
        <v>784855</v>
      </c>
      <c r="L5" s="74">
        <v>78486</v>
      </c>
      <c r="M5" s="74">
        <v>863341</v>
      </c>
      <c r="N5" s="71" t="s">
        <v>139</v>
      </c>
    </row>
    <row r="6" spans="1:14" ht="25.5" x14ac:dyDescent="0.25">
      <c r="A6" s="70">
        <v>6370</v>
      </c>
      <c r="B6" s="71" t="s">
        <v>140</v>
      </c>
      <c r="C6" s="71" t="s">
        <v>49</v>
      </c>
      <c r="D6" s="72" t="s">
        <v>138</v>
      </c>
      <c r="E6" s="73" t="s">
        <v>33</v>
      </c>
      <c r="F6" s="73" t="s">
        <v>105</v>
      </c>
      <c r="G6" s="73" t="s">
        <v>52</v>
      </c>
      <c r="H6" s="73" t="s">
        <v>117</v>
      </c>
      <c r="I6" s="74">
        <v>528890</v>
      </c>
      <c r="J6" s="74">
        <v>0</v>
      </c>
      <c r="K6" s="74">
        <v>528890</v>
      </c>
      <c r="L6" s="74">
        <v>52889</v>
      </c>
      <c r="M6" s="74">
        <v>581779</v>
      </c>
      <c r="N6" s="71" t="s">
        <v>139</v>
      </c>
    </row>
    <row r="7" spans="1:14" x14ac:dyDescent="0.25">
      <c r="I7" s="75">
        <f t="shared" ref="I7:L7" si="0">+SUM(I5:I6)</f>
        <v>1313745</v>
      </c>
      <c r="J7" s="75">
        <f t="shared" si="0"/>
        <v>0</v>
      </c>
      <c r="K7" s="75">
        <f t="shared" si="0"/>
        <v>1313745</v>
      </c>
      <c r="L7" s="75">
        <f t="shared" si="0"/>
        <v>131375</v>
      </c>
      <c r="M7" s="75">
        <f>+SUM(M5:M6)</f>
        <v>1445120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K15" sqref="K4:K15"/>
    </sheetView>
  </sheetViews>
  <sheetFormatPr defaultRowHeight="15" x14ac:dyDescent="0.25"/>
  <cols>
    <col min="1" max="1" width="4.85546875" customWidth="1"/>
    <col min="2" max="3" width="15.42578125" customWidth="1"/>
    <col min="4" max="4" width="14.85546875" customWidth="1"/>
    <col min="5" max="5" width="28.140625" customWidth="1"/>
    <col min="6" max="6" width="28.5703125" customWidth="1"/>
    <col min="7" max="11" width="15.42578125" customWidth="1"/>
  </cols>
  <sheetData>
    <row r="1" spans="1:12" ht="18.75" x14ac:dyDescent="0.3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25">
      <c r="A2" s="92" t="s">
        <v>143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21" x14ac:dyDescent="0.25">
      <c r="B3" s="53" t="s">
        <v>40</v>
      </c>
      <c r="C3" s="54" t="s">
        <v>24</v>
      </c>
      <c r="D3" s="54" t="s">
        <v>41</v>
      </c>
      <c r="E3" s="78" t="s">
        <v>27</v>
      </c>
      <c r="F3" s="54" t="s">
        <v>45</v>
      </c>
      <c r="G3" s="54" t="s">
        <v>46</v>
      </c>
      <c r="H3" s="45" t="s">
        <v>42</v>
      </c>
      <c r="I3" s="54" t="s">
        <v>43</v>
      </c>
      <c r="J3" s="45" t="s">
        <v>44</v>
      </c>
      <c r="K3" s="45" t="s">
        <v>144</v>
      </c>
    </row>
    <row r="4" spans="1:12" x14ac:dyDescent="0.25">
      <c r="B4" s="56">
        <v>45112</v>
      </c>
      <c r="C4" s="57" t="s">
        <v>145</v>
      </c>
      <c r="D4" s="57" t="s">
        <v>49</v>
      </c>
      <c r="E4" s="57" t="s">
        <v>90</v>
      </c>
      <c r="F4" s="57" t="s">
        <v>33</v>
      </c>
      <c r="G4" s="57" t="s">
        <v>52</v>
      </c>
      <c r="H4" s="58">
        <v>505280</v>
      </c>
      <c r="I4" s="59" t="s">
        <v>146</v>
      </c>
      <c r="J4" s="58">
        <v>40422</v>
      </c>
      <c r="K4" s="58">
        <v>545702</v>
      </c>
    </row>
    <row r="5" spans="1:12" x14ac:dyDescent="0.25">
      <c r="B5" s="56">
        <v>45129</v>
      </c>
      <c r="C5" s="57" t="s">
        <v>147</v>
      </c>
      <c r="D5" s="57" t="s">
        <v>49</v>
      </c>
      <c r="E5" s="57" t="s">
        <v>84</v>
      </c>
      <c r="F5" s="57" t="s">
        <v>33</v>
      </c>
      <c r="G5" s="57" t="s">
        <v>52</v>
      </c>
      <c r="H5" s="58">
        <v>223980</v>
      </c>
      <c r="I5" s="59" t="s">
        <v>146</v>
      </c>
      <c r="J5" s="58">
        <v>17918</v>
      </c>
      <c r="K5" s="58">
        <v>241898</v>
      </c>
    </row>
    <row r="6" spans="1:12" x14ac:dyDescent="0.25">
      <c r="B6" s="56">
        <v>45129</v>
      </c>
      <c r="C6" s="57" t="s">
        <v>148</v>
      </c>
      <c r="D6" s="57" t="s">
        <v>49</v>
      </c>
      <c r="E6" s="57" t="s">
        <v>81</v>
      </c>
      <c r="F6" s="57" t="s">
        <v>33</v>
      </c>
      <c r="G6" s="57" t="s">
        <v>52</v>
      </c>
      <c r="H6" s="58">
        <v>302823</v>
      </c>
      <c r="I6" s="59" t="s">
        <v>146</v>
      </c>
      <c r="J6" s="58">
        <v>24226</v>
      </c>
      <c r="K6" s="58">
        <v>327049</v>
      </c>
    </row>
    <row r="7" spans="1:12" x14ac:dyDescent="0.25">
      <c r="B7" s="56">
        <v>45129</v>
      </c>
      <c r="C7" s="57" t="s">
        <v>149</v>
      </c>
      <c r="D7" s="57" t="s">
        <v>49</v>
      </c>
      <c r="E7" s="57" t="s">
        <v>117</v>
      </c>
      <c r="F7" s="57" t="s">
        <v>33</v>
      </c>
      <c r="G7" s="57" t="s">
        <v>52</v>
      </c>
      <c r="H7" s="58">
        <v>343907</v>
      </c>
      <c r="I7" s="59" t="s">
        <v>146</v>
      </c>
      <c r="J7" s="58">
        <v>27513</v>
      </c>
      <c r="K7" s="58">
        <v>371420</v>
      </c>
    </row>
    <row r="8" spans="1:12" x14ac:dyDescent="0.25">
      <c r="B8" s="56">
        <v>45129</v>
      </c>
      <c r="C8" s="57" t="s">
        <v>150</v>
      </c>
      <c r="D8" s="57" t="s">
        <v>49</v>
      </c>
      <c r="E8" s="57" t="s">
        <v>117</v>
      </c>
      <c r="F8" s="57" t="s">
        <v>33</v>
      </c>
      <c r="G8" s="57" t="s">
        <v>52</v>
      </c>
      <c r="H8" s="58">
        <v>343907</v>
      </c>
      <c r="I8" s="59" t="s">
        <v>146</v>
      </c>
      <c r="J8" s="58">
        <v>27513</v>
      </c>
      <c r="K8" s="58">
        <v>371420</v>
      </c>
    </row>
    <row r="9" spans="1:12" x14ac:dyDescent="0.25">
      <c r="B9" s="56">
        <v>45129</v>
      </c>
      <c r="C9" s="57" t="s">
        <v>151</v>
      </c>
      <c r="D9" s="57" t="s">
        <v>49</v>
      </c>
      <c r="E9" s="57" t="s">
        <v>84</v>
      </c>
      <c r="F9" s="57" t="s">
        <v>33</v>
      </c>
      <c r="G9" s="57" t="s">
        <v>52</v>
      </c>
      <c r="H9" s="58">
        <v>211556</v>
      </c>
      <c r="I9" s="59" t="s">
        <v>146</v>
      </c>
      <c r="J9" s="58">
        <v>16924</v>
      </c>
      <c r="K9" s="58">
        <v>228480</v>
      </c>
    </row>
    <row r="10" spans="1:12" x14ac:dyDescent="0.25">
      <c r="B10" s="56">
        <v>45129</v>
      </c>
      <c r="C10" s="57" t="s">
        <v>152</v>
      </c>
      <c r="D10" s="57" t="s">
        <v>49</v>
      </c>
      <c r="E10" s="57" t="s">
        <v>81</v>
      </c>
      <c r="F10" s="57" t="s">
        <v>33</v>
      </c>
      <c r="G10" s="57" t="s">
        <v>52</v>
      </c>
      <c r="H10" s="58">
        <v>284987</v>
      </c>
      <c r="I10" s="59" t="s">
        <v>146</v>
      </c>
      <c r="J10" s="58">
        <v>22799</v>
      </c>
      <c r="K10" s="58">
        <v>307786</v>
      </c>
    </row>
    <row r="11" spans="1:12" x14ac:dyDescent="0.25">
      <c r="B11" s="56">
        <v>45136</v>
      </c>
      <c r="C11" s="57" t="s">
        <v>153</v>
      </c>
      <c r="D11" s="57" t="s">
        <v>49</v>
      </c>
      <c r="E11" s="57" t="s">
        <v>81</v>
      </c>
      <c r="F11" s="57" t="s">
        <v>33</v>
      </c>
      <c r="G11" s="57" t="s">
        <v>52</v>
      </c>
      <c r="H11" s="58">
        <v>472933</v>
      </c>
      <c r="I11" s="59" t="s">
        <v>146</v>
      </c>
      <c r="J11" s="58">
        <v>37835</v>
      </c>
      <c r="K11" s="58">
        <v>510768</v>
      </c>
    </row>
    <row r="12" spans="1:12" x14ac:dyDescent="0.25">
      <c r="B12" s="56">
        <v>45136</v>
      </c>
      <c r="C12" s="57" t="s">
        <v>154</v>
      </c>
      <c r="D12" s="57" t="s">
        <v>49</v>
      </c>
      <c r="E12" s="57" t="s">
        <v>87</v>
      </c>
      <c r="F12" s="57" t="s">
        <v>33</v>
      </c>
      <c r="G12" s="57" t="s">
        <v>52</v>
      </c>
      <c r="H12" s="58">
        <v>716836</v>
      </c>
      <c r="I12" s="59" t="s">
        <v>146</v>
      </c>
      <c r="J12" s="58">
        <v>57347</v>
      </c>
      <c r="K12" s="58">
        <v>774183</v>
      </c>
    </row>
    <row r="13" spans="1:12" x14ac:dyDescent="0.25">
      <c r="B13" s="56">
        <v>45136</v>
      </c>
      <c r="C13" s="57" t="s">
        <v>155</v>
      </c>
      <c r="D13" s="57" t="s">
        <v>49</v>
      </c>
      <c r="E13" s="57" t="s">
        <v>90</v>
      </c>
      <c r="F13" s="57" t="s">
        <v>33</v>
      </c>
      <c r="G13" s="57" t="s">
        <v>52</v>
      </c>
      <c r="H13" s="58">
        <v>279575</v>
      </c>
      <c r="I13" s="59" t="s">
        <v>146</v>
      </c>
      <c r="J13" s="58">
        <v>22366</v>
      </c>
      <c r="K13" s="58">
        <v>301941</v>
      </c>
    </row>
    <row r="14" spans="1:12" x14ac:dyDescent="0.25">
      <c r="B14" s="56">
        <v>45138</v>
      </c>
      <c r="C14" s="57" t="s">
        <v>156</v>
      </c>
      <c r="D14" s="57" t="s">
        <v>49</v>
      </c>
      <c r="E14" s="57" t="s">
        <v>84</v>
      </c>
      <c r="F14" s="57" t="s">
        <v>33</v>
      </c>
      <c r="G14" s="57" t="s">
        <v>52</v>
      </c>
      <c r="H14" s="58">
        <v>618070</v>
      </c>
      <c r="I14" s="59" t="s">
        <v>146</v>
      </c>
      <c r="J14" s="58">
        <v>49446</v>
      </c>
      <c r="K14" s="58">
        <v>667516</v>
      </c>
    </row>
    <row r="15" spans="1:12" x14ac:dyDescent="0.25">
      <c r="B15" s="77"/>
      <c r="C15" s="79"/>
      <c r="D15" s="79"/>
      <c r="E15" s="79" t="s">
        <v>160</v>
      </c>
      <c r="F15" s="79"/>
      <c r="G15" s="79"/>
      <c r="H15" s="80"/>
      <c r="I15" s="81"/>
      <c r="J15" s="80"/>
      <c r="K15" s="80">
        <v>-43038.54</v>
      </c>
    </row>
    <row r="16" spans="1:12" x14ac:dyDescent="0.25">
      <c r="H16" s="52">
        <f t="shared" ref="H16:J16" si="0">+SUM(H4:H14)</f>
        <v>4303854</v>
      </c>
      <c r="I16" s="52">
        <f t="shared" si="0"/>
        <v>0</v>
      </c>
      <c r="J16" s="52">
        <f t="shared" si="0"/>
        <v>344309</v>
      </c>
      <c r="K16" s="52">
        <f>+SUM(K4:K14)</f>
        <v>4648163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4" sqref="J4"/>
    </sheetView>
  </sheetViews>
  <sheetFormatPr defaultRowHeight="15" x14ac:dyDescent="0.25"/>
  <cols>
    <col min="7" max="10" width="19.42578125" customWidth="1"/>
  </cols>
  <sheetData>
    <row r="1" spans="1:10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" x14ac:dyDescent="0.25">
      <c r="A2" s="43" t="s">
        <v>23</v>
      </c>
      <c r="B2" s="44" t="s">
        <v>24</v>
      </c>
      <c r="C2" s="44" t="s">
        <v>25</v>
      </c>
      <c r="D2" s="44" t="s">
        <v>26</v>
      </c>
      <c r="E2" s="44" t="s">
        <v>99</v>
      </c>
      <c r="F2" s="44" t="s">
        <v>100</v>
      </c>
      <c r="G2" s="45" t="s">
        <v>28</v>
      </c>
      <c r="H2" s="45" t="s">
        <v>29</v>
      </c>
      <c r="I2" s="45" t="s">
        <v>30</v>
      </c>
      <c r="J2" s="45" t="s">
        <v>31</v>
      </c>
    </row>
    <row r="3" spans="1:10" x14ac:dyDescent="0.25">
      <c r="A3" s="46">
        <v>45153</v>
      </c>
      <c r="B3" s="47" t="s">
        <v>174</v>
      </c>
      <c r="C3" s="47" t="s">
        <v>32</v>
      </c>
      <c r="D3" s="47" t="s">
        <v>33</v>
      </c>
      <c r="E3" s="47" t="s">
        <v>105</v>
      </c>
      <c r="F3" s="47" t="s">
        <v>84</v>
      </c>
      <c r="G3" s="48">
        <v>896045</v>
      </c>
      <c r="H3" s="48">
        <v>0</v>
      </c>
      <c r="I3" s="48">
        <v>71684</v>
      </c>
      <c r="J3" s="48">
        <v>967729</v>
      </c>
    </row>
    <row r="4" spans="1:10" x14ac:dyDescent="0.25">
      <c r="A4" s="49" t="s">
        <v>175</v>
      </c>
      <c r="G4" s="51">
        <v>896045</v>
      </c>
      <c r="H4" s="51">
        <v>0</v>
      </c>
      <c r="I4" s="51">
        <v>71684</v>
      </c>
      <c r="J4" s="51">
        <v>967729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10" sqref="I10"/>
    </sheetView>
  </sheetViews>
  <sheetFormatPr defaultRowHeight="15" x14ac:dyDescent="0.25"/>
  <cols>
    <col min="1" max="1" width="12.7109375" customWidth="1"/>
    <col min="3" max="3" width="29.7109375" customWidth="1"/>
    <col min="5" max="5" width="31.7109375" customWidth="1"/>
    <col min="6" max="9" width="13.85546875" customWidth="1"/>
  </cols>
  <sheetData>
    <row r="1" spans="1:9" ht="18.75" x14ac:dyDescent="0.3">
      <c r="A1" s="91" t="s">
        <v>21</v>
      </c>
      <c r="B1" s="91"/>
      <c r="C1" s="91"/>
      <c r="D1" s="91"/>
      <c r="E1" s="91"/>
      <c r="F1" s="91"/>
      <c r="G1" s="91"/>
      <c r="H1" s="91"/>
      <c r="I1" s="91"/>
    </row>
    <row r="2" spans="1:9" ht="21" x14ac:dyDescent="0.25">
      <c r="A2" s="43" t="s">
        <v>164</v>
      </c>
      <c r="B2" s="44" t="s">
        <v>24</v>
      </c>
      <c r="C2" s="44" t="s">
        <v>26</v>
      </c>
      <c r="D2" s="44" t="s">
        <v>99</v>
      </c>
      <c r="E2" s="44"/>
      <c r="F2" s="45" t="s">
        <v>28</v>
      </c>
      <c r="G2" s="45" t="s">
        <v>29</v>
      </c>
      <c r="H2" s="45" t="s">
        <v>30</v>
      </c>
      <c r="I2" s="45" t="s">
        <v>31</v>
      </c>
    </row>
    <row r="3" spans="1:9" x14ac:dyDescent="0.25">
      <c r="A3" s="46">
        <v>45170</v>
      </c>
      <c r="B3" s="47" t="s">
        <v>165</v>
      </c>
      <c r="C3" s="47" t="s">
        <v>33</v>
      </c>
      <c r="D3" s="47" t="s">
        <v>105</v>
      </c>
      <c r="E3" s="47" t="s">
        <v>81</v>
      </c>
      <c r="F3" s="48">
        <v>370842</v>
      </c>
      <c r="G3" s="48">
        <v>0</v>
      </c>
      <c r="H3" s="48">
        <v>29667</v>
      </c>
      <c r="I3" s="48">
        <v>400509</v>
      </c>
    </row>
    <row r="4" spans="1:9" x14ac:dyDescent="0.25">
      <c r="A4" s="46">
        <v>45178</v>
      </c>
      <c r="B4" s="47" t="s">
        <v>166</v>
      </c>
      <c r="C4" s="47" t="s">
        <v>33</v>
      </c>
      <c r="D4" s="47" t="s">
        <v>105</v>
      </c>
      <c r="E4" s="47" t="s">
        <v>84</v>
      </c>
      <c r="F4" s="48">
        <v>896045</v>
      </c>
      <c r="G4" s="48">
        <v>0</v>
      </c>
      <c r="H4" s="48">
        <v>71684</v>
      </c>
      <c r="I4" s="48">
        <v>967729</v>
      </c>
    </row>
    <row r="5" spans="1:9" x14ac:dyDescent="0.25">
      <c r="A5" s="46">
        <v>45184</v>
      </c>
      <c r="B5" s="47" t="s">
        <v>167</v>
      </c>
      <c r="C5" s="47" t="s">
        <v>33</v>
      </c>
      <c r="D5" s="47" t="s">
        <v>105</v>
      </c>
      <c r="E5" s="47" t="s">
        <v>81</v>
      </c>
      <c r="F5" s="48">
        <v>537627</v>
      </c>
      <c r="G5" s="48">
        <v>0</v>
      </c>
      <c r="H5" s="48">
        <v>43010</v>
      </c>
      <c r="I5" s="48">
        <v>580637</v>
      </c>
    </row>
    <row r="6" spans="1:9" x14ac:dyDescent="0.25">
      <c r="A6" s="46">
        <v>45188</v>
      </c>
      <c r="B6" s="47" t="s">
        <v>168</v>
      </c>
      <c r="C6" s="47" t="s">
        <v>33</v>
      </c>
      <c r="D6" s="47" t="s">
        <v>105</v>
      </c>
      <c r="E6" s="47" t="s">
        <v>84</v>
      </c>
      <c r="F6" s="48">
        <v>618070</v>
      </c>
      <c r="G6" s="48">
        <v>0</v>
      </c>
      <c r="H6" s="48">
        <v>49446</v>
      </c>
      <c r="I6" s="48">
        <v>667516</v>
      </c>
    </row>
    <row r="7" spans="1:9" x14ac:dyDescent="0.25">
      <c r="A7" s="46">
        <v>45188</v>
      </c>
      <c r="B7" s="47" t="s">
        <v>169</v>
      </c>
      <c r="C7" s="47" t="s">
        <v>33</v>
      </c>
      <c r="D7" s="47" t="s">
        <v>105</v>
      </c>
      <c r="E7" s="47" t="s">
        <v>113</v>
      </c>
      <c r="F7" s="48">
        <v>376254</v>
      </c>
      <c r="G7" s="48">
        <v>0</v>
      </c>
      <c r="H7" s="48">
        <v>30100</v>
      </c>
      <c r="I7" s="48">
        <v>406354</v>
      </c>
    </row>
    <row r="8" spans="1:9" x14ac:dyDescent="0.25">
      <c r="A8" s="46">
        <v>45188</v>
      </c>
      <c r="B8" s="47" t="s">
        <v>170</v>
      </c>
      <c r="C8" s="47" t="s">
        <v>33</v>
      </c>
      <c r="D8" s="47" t="s">
        <v>105</v>
      </c>
      <c r="E8" s="47" t="s">
        <v>90</v>
      </c>
      <c r="F8" s="48">
        <v>537627</v>
      </c>
      <c r="G8" s="48">
        <v>0</v>
      </c>
      <c r="H8" s="48">
        <v>43010</v>
      </c>
      <c r="I8" s="48">
        <v>580637</v>
      </c>
    </row>
    <row r="9" spans="1:9" x14ac:dyDescent="0.25">
      <c r="A9" s="46">
        <v>45197</v>
      </c>
      <c r="B9" s="47" t="s">
        <v>171</v>
      </c>
      <c r="C9" s="47" t="s">
        <v>33</v>
      </c>
      <c r="D9" s="47" t="s">
        <v>105</v>
      </c>
      <c r="E9" s="47" t="s">
        <v>81</v>
      </c>
      <c r="F9" s="48">
        <v>537627</v>
      </c>
      <c r="G9" s="48">
        <v>0</v>
      </c>
      <c r="H9" s="48">
        <v>43010</v>
      </c>
      <c r="I9" s="48">
        <v>580637</v>
      </c>
    </row>
    <row r="10" spans="1:9" x14ac:dyDescent="0.25">
      <c r="A10" s="49" t="s">
        <v>172</v>
      </c>
      <c r="F10" s="51">
        <v>3874092</v>
      </c>
      <c r="G10" s="51">
        <v>0</v>
      </c>
      <c r="H10" s="51">
        <v>309927</v>
      </c>
      <c r="I10" s="51">
        <v>4184019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CN T1</vt:lpstr>
      <vt:lpstr>CN T2</vt:lpstr>
      <vt:lpstr>CN T3+4</vt:lpstr>
      <vt:lpstr>CN T5</vt:lpstr>
      <vt:lpstr>CNT6</vt:lpstr>
      <vt:lpstr>CNT7</vt:lpstr>
      <vt:lpstr>CNT8</vt:lpstr>
      <vt:lpstr>CNT9</vt:lpstr>
      <vt:lpstr>CNT10</vt:lpstr>
      <vt:lpstr>CNT11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2024-01-15T02:08:39Z</dcterms:modified>
</cp:coreProperties>
</file>