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bookViews>
    <workbookView xWindow="-120" yWindow="-120" windowWidth="24270" windowHeight="13020"/>
  </bookViews>
  <sheets>
    <sheet name="Công nợ " sheetId="1" r:id="rId1"/>
    <sheet name="T7" sheetId="2" r:id="rId2"/>
    <sheet name="T8" sheetId="3" r:id="rId3"/>
    <sheet name="T9" sheetId="4" r:id="rId4"/>
    <sheet name="T11" sheetId="5" r:id="rId5"/>
  </sheets>
  <externalReferences>
    <externalReference r:id="rId6"/>
  </externalReferences>
  <definedNames>
    <definedName name="_xlnm._FilterDatabase" localSheetId="0" hidden="1">'Công nợ '!$A$5:$A$12</definedName>
    <definedName name="_xlnm._FilterDatabase" localSheetId="1" hidden="1">'T7'!$A$4:$K$17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5" l="1"/>
  <c r="K11" i="5"/>
  <c r="K10" i="5"/>
  <c r="K9" i="5"/>
  <c r="K8" i="5"/>
  <c r="K7" i="5"/>
  <c r="K6" i="5"/>
  <c r="K5" i="5"/>
  <c r="K4" i="5"/>
  <c r="Q11" i="1"/>
  <c r="P11" i="1"/>
  <c r="I9" i="2"/>
  <c r="I6" i="2"/>
  <c r="J6" i="2"/>
  <c r="J17" i="2"/>
  <c r="J16" i="2"/>
  <c r="J15" i="2"/>
  <c r="J14" i="2"/>
  <c r="J3" i="2" s="1"/>
  <c r="J13" i="2"/>
  <c r="J11" i="2"/>
  <c r="J10" i="2"/>
  <c r="J9" i="2"/>
  <c r="J8" i="2"/>
  <c r="J7" i="2"/>
  <c r="J5" i="2"/>
  <c r="I3" i="2"/>
  <c r="G3" i="2"/>
  <c r="AK7" i="1"/>
  <c r="AK8" i="1"/>
  <c r="AK9" i="1"/>
  <c r="AK10" i="1"/>
  <c r="K11" i="1"/>
  <c r="J11" i="1"/>
  <c r="I11" i="1"/>
  <c r="C12" i="1"/>
  <c r="D12" i="1"/>
  <c r="I7" i="1" s="1"/>
  <c r="F11" i="1"/>
  <c r="F12" i="1" s="1"/>
  <c r="K7" i="1" s="1"/>
  <c r="E11" i="1"/>
  <c r="E12" i="1" s="1"/>
  <c r="J7" i="1" s="1"/>
  <c r="B11" i="1"/>
  <c r="B12" i="1" s="1"/>
  <c r="G7" i="1" s="1"/>
  <c r="G12" i="1" s="1"/>
  <c r="L7" i="1" s="1"/>
  <c r="L12" i="1" s="1"/>
  <c r="Q7" i="1" s="1"/>
  <c r="H7" i="1"/>
  <c r="H12" i="1" s="1"/>
  <c r="M7" i="1" s="1"/>
  <c r="M12" i="1" s="1"/>
  <c r="K12" i="1" l="1"/>
  <c r="P7" i="1" s="1"/>
  <c r="P12" i="1" s="1"/>
  <c r="U7" i="1" s="1"/>
  <c r="U12" i="1" s="1"/>
  <c r="J12" i="1"/>
  <c r="O7" i="1" s="1"/>
  <c r="O12" i="1" s="1"/>
  <c r="I12" i="1"/>
  <c r="N7" i="1" s="1"/>
  <c r="N12" i="1" s="1"/>
  <c r="S7" i="1" s="1"/>
  <c r="S12" i="1" s="1"/>
  <c r="X7" i="1" s="1"/>
  <c r="Q12" i="1"/>
  <c r="V7" i="1" s="1"/>
  <c r="Z7" i="1"/>
  <c r="R7" i="1"/>
  <c r="T7" i="1"/>
  <c r="AK11" i="1"/>
  <c r="AK12" i="1" s="1"/>
  <c r="X12" i="1" l="1"/>
  <c r="AC7" i="1" s="1"/>
  <c r="Z12" i="1"/>
  <c r="AE7" i="1" s="1"/>
  <c r="V12" i="1"/>
  <c r="AA7" i="1" s="1"/>
  <c r="R12" i="1"/>
  <c r="W7" i="1" s="1"/>
  <c r="T12" i="1"/>
  <c r="Y7" i="1" s="1"/>
  <c r="AA12" i="1" l="1"/>
  <c r="AF7" i="1" s="1"/>
  <c r="W12" i="1"/>
  <c r="AB7" i="1" s="1"/>
  <c r="AE12" i="1"/>
  <c r="AJ7" i="1" s="1"/>
  <c r="AC12" i="1"/>
  <c r="AH7" i="1" s="1"/>
  <c r="Y12" i="1"/>
  <c r="AD7" i="1" s="1"/>
  <c r="AB12" i="1" l="1"/>
  <c r="AG7" i="1" s="1"/>
  <c r="AD12" i="1"/>
  <c r="AI7" i="1" s="1"/>
</calcChain>
</file>

<file path=xl/sharedStrings.xml><?xml version="1.0" encoding="utf-8"?>
<sst xmlns="http://schemas.openxmlformats.org/spreadsheetml/2006/main" count="372" uniqueCount="108">
  <si>
    <t>TỔNG CỘNG</t>
  </si>
  <si>
    <t>CÔNG NỢ</t>
  </si>
  <si>
    <t>TRẢ HÀNG</t>
  </si>
  <si>
    <t>CHIẾT KHẤU</t>
  </si>
  <si>
    <t>THANH TOÁN</t>
  </si>
  <si>
    <t>CÒN NỢ</t>
  </si>
  <si>
    <t>Tháng 6</t>
  </si>
  <si>
    <t>Tháng 7</t>
  </si>
  <si>
    <t>Tháng 8</t>
  </si>
  <si>
    <t>Tháng 9</t>
  </si>
  <si>
    <t>Tháng 10</t>
  </si>
  <si>
    <t>Tháng 11</t>
  </si>
  <si>
    <t>Tháng 12</t>
  </si>
  <si>
    <t>EASY+GTGL</t>
  </si>
  <si>
    <t>Số dư đầu kỳ</t>
  </si>
  <si>
    <t>THE TERRA AN HƯNG</t>
  </si>
  <si>
    <t>16 TAM TRINH</t>
  </si>
  <si>
    <t xml:space="preserve"> 47 NGUYỄN TUÂN</t>
  </si>
  <si>
    <t xml:space="preserve"> DIAMOND GOLDMARK</t>
  </si>
  <si>
    <t>MIPEC RUBIK</t>
  </si>
  <si>
    <t>BẢNG KÊ HÓA ĐƠN, CHỨNG TỪ HÀNG HÓA, DỊCH VỤ BÁN RA (MẪU QUẢN TRỊ)</t>
  </si>
  <si>
    <t>Tháng 7 năm 2023</t>
  </si>
  <si>
    <t xml:space="preserve">Chi nhánh </t>
  </si>
  <si>
    <t>Ngày hóa đơn</t>
  </si>
  <si>
    <t>Số hóa đơn</t>
  </si>
  <si>
    <t>Ký hiệu HĐ</t>
  </si>
  <si>
    <t>Tên người mua</t>
  </si>
  <si>
    <t>Diễn giải</t>
  </si>
  <si>
    <t>Doanh số bán chưa có thuế GTGT</t>
  </si>
  <si>
    <t>Thuế suất</t>
  </si>
  <si>
    <t>Thuế GTGT</t>
  </si>
  <si>
    <t xml:space="preserve">Tổng cộng </t>
  </si>
  <si>
    <t>136 Hồ Tùng Mậu</t>
  </si>
  <si>
    <t>00039307</t>
  </si>
  <si>
    <t>1C23TNN</t>
  </si>
  <si>
    <t>CÔNG TY CỔ PHẦN THƯƠNG MẠI VÀ DỊCH VỤ EASYMART</t>
  </si>
  <si>
    <t>EASYMART 136 Hồ Tùng Mậu, Bắc Từ Liêm, HN</t>
  </si>
  <si>
    <t>8%</t>
  </si>
  <si>
    <t/>
  </si>
  <si>
    <t>Hàng trả - EASYMART 136 Hồ Tùng Mậu, Bắc Từ Liêm, HN - easymartE04</t>
  </si>
  <si>
    <t>00042252</t>
  </si>
  <si>
    <t>EASYMART 136 Hồ Tùng Mậu, Bắc Từ Liêm, HN , ck 4%</t>
  </si>
  <si>
    <t xml:space="preserve">16 Tam Trinh </t>
  </si>
  <si>
    <t>00040960</t>
  </si>
  <si>
    <t>CÔNG TY TNHH GTGL VIỆT NAM</t>
  </si>
  <si>
    <t>Bán hàng 16 Tam Trinh , CK 4%</t>
  </si>
  <si>
    <t xml:space="preserve">CÔNG TY TNHH GTGL VIỆT NAM </t>
  </si>
  <si>
    <t>Hàng trả - 16 Tam Trinh - THN001907 - gtgl0001</t>
  </si>
  <si>
    <t xml:space="preserve">47 Nguyễn Tuân </t>
  </si>
  <si>
    <t>00040962</t>
  </si>
  <si>
    <t>Easymart 47 Nguyễn Tuân - CK CỐ ĐỊNH 4%</t>
  </si>
  <si>
    <t>00043967</t>
  </si>
  <si>
    <t>Hàng trả - 47 Nguyễn Tuân - gtgl0002</t>
  </si>
  <si>
    <t>Mipec Rubik</t>
  </si>
  <si>
    <t>00040961</t>
  </si>
  <si>
    <t>Easymart Mipec Rubik 360 , CK 4% CỐ ĐỊNH</t>
  </si>
  <si>
    <t>00043968</t>
  </si>
  <si>
    <t xml:space="preserve">The Terra An Hưng </t>
  </si>
  <si>
    <t>00039284</t>
  </si>
  <si>
    <t>Bán hàng EASYMART The Terra An Hưng, Hà Đông, HN, CK 4%</t>
  </si>
  <si>
    <t>00043602</t>
  </si>
  <si>
    <t>EASYMART The Terra An Hưng, Hà Đông, HN, CK 4%</t>
  </si>
  <si>
    <t>Hàng trả - EASYMART The Terra An Hưng, Hà Đông, HN - easymartE06</t>
  </si>
  <si>
    <t>Tháng 8 năm 2023</t>
  </si>
  <si>
    <t>Mã số thuế người mua</t>
  </si>
  <si>
    <t>00046870</t>
  </si>
  <si>
    <t>0109801255</t>
  </si>
  <si>
    <t>Easymart Mipec Rubik 360 , CK 4%</t>
  </si>
  <si>
    <t>00050759</t>
  </si>
  <si>
    <t>00051680</t>
  </si>
  <si>
    <t>00046844</t>
  </si>
  <si>
    <t>00048557</t>
  </si>
  <si>
    <t>Bán hàng EASYMART 136 Hồ Tùng Mậu, Bắc Từ Liêm, HN, CK 4%</t>
  </si>
  <si>
    <t>00050757</t>
  </si>
  <si>
    <t>00051679</t>
  </si>
  <si>
    <t>The Terra An Hưng</t>
  </si>
  <si>
    <t>00046845</t>
  </si>
  <si>
    <t>00050758</t>
  </si>
  <si>
    <t>EASYMART The Terra An Hưng, Hà Đông, HN</t>
  </si>
  <si>
    <t>00051682</t>
  </si>
  <si>
    <t>EASYMART The Terra An Hưng, Hà Đông, HN, CK 4% CỐ ĐỊNH</t>
  </si>
  <si>
    <t>00048558</t>
  </si>
  <si>
    <t>0105909089</t>
  </si>
  <si>
    <t>Bán hàng CÔNG TY TNHH GTGL VIỆT NAM / Easymart 47 Nguyễn Tuân , CK 4%</t>
  </si>
  <si>
    <t>Hàng trả - CÔNG TY TNHH GTGL VIỆT NAM / Easymart 47 Nguyễn Tuân - gtgl0002</t>
  </si>
  <si>
    <t>00051681</t>
  </si>
  <si>
    <t>Tháng 9 năm 2023</t>
  </si>
  <si>
    <t>Tổng cộng</t>
  </si>
  <si>
    <t>00056495</t>
  </si>
  <si>
    <t>EASYMART 136 Hồ Tùng Mậu, Bắc Từ Liêm, HN , CK 4%</t>
  </si>
  <si>
    <t>00056496</t>
  </si>
  <si>
    <t>00056498</t>
  </si>
  <si>
    <t>EASYMART The Terra An Hưng, Hà Đông, HN , CK 4%</t>
  </si>
  <si>
    <t>Chi nhánh</t>
  </si>
  <si>
    <t xml:space="preserve"> Mipec Rubik</t>
  </si>
  <si>
    <t xml:space="preserve"> The Terra An Hưng</t>
  </si>
  <si>
    <t xml:space="preserve"> 47 Nguyễn Tuân</t>
  </si>
  <si>
    <t>00056497</t>
  </si>
  <si>
    <t>Tháng 11 năm 2023</t>
  </si>
  <si>
    <t xml:space="preserve">136 Hồ Tùng Mậu </t>
  </si>
  <si>
    <t>00066795</t>
  </si>
  <si>
    <t>00070125</t>
  </si>
  <si>
    <t>00066791</t>
  </si>
  <si>
    <t>00070126</t>
  </si>
  <si>
    <t>00066792</t>
  </si>
  <si>
    <t>00070127</t>
  </si>
  <si>
    <t>00066794</t>
  </si>
  <si>
    <t>00070124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</si>
</sst>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E3E3E3"/>
      </bottom>
      <diagonal/>
    </border>
    <border>
      <left/>
      <right/>
      <top style="thin">
        <color indexed="64"/>
      </top>
      <bottom style="thin">
        <color rgb="FFE3E3E3"/>
      </bottom>
      <diagonal/>
    </border>
    <border>
      <left/>
      <right style="thin">
        <color indexed="64"/>
      </right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rgb="FFE3E3E3"/>
      </bottom>
      <diagonal/>
    </border>
    <border>
      <left/>
      <right/>
      <top style="thin">
        <color rgb="FFE3E3E3"/>
      </top>
      <bottom style="thin">
        <color rgb="FFE3E3E3"/>
      </bottom>
      <diagonal/>
    </border>
    <border>
      <left/>
      <right style="thin">
        <color indexed="64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E3E3E3"/>
      </top>
      <bottom style="thin">
        <color indexed="64"/>
      </bottom>
      <diagonal/>
    </border>
    <border>
      <left/>
      <right/>
      <top style="thin">
        <color rgb="FFE3E3E3"/>
      </top>
      <bottom style="thin">
        <color indexed="64"/>
      </bottom>
      <diagonal/>
    </border>
    <border>
      <left/>
      <right style="thin">
        <color indexed="64"/>
      </right>
      <top style="thin">
        <color rgb="FFE3E3E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E3E3E3"/>
      </bottom>
      <diagonal/>
    </border>
    <border>
      <left/>
      <right/>
      <top/>
      <bottom style="thin">
        <color rgb="FFE3E3E3"/>
      </bottom>
      <diagonal/>
    </border>
    <border>
      <left/>
      <right style="thin">
        <color indexed="64"/>
      </right>
      <top/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3E3E3"/>
      </top>
      <bottom/>
      <diagonal/>
    </border>
    <border>
      <left style="thin">
        <color indexed="64"/>
      </left>
      <right style="thin">
        <color indexed="64"/>
      </right>
      <top style="thin">
        <color rgb="FFE3E3E3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rgb="FFE3E3E3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E3E3E3"/>
      </bottom>
      <diagonal/>
    </border>
    <border>
      <left style="thin">
        <color indexed="64"/>
      </left>
      <right/>
      <top style="thin">
        <color rgb="FFE3E3E3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/>
  </cellStyleXfs>
  <cellXfs count="134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1" applyNumberFormat="1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wrapText="1"/>
    </xf>
    <xf numFmtId="0" fontId="3" fillId="9" borderId="0" xfId="0" applyFont="1" applyFill="1" applyAlignment="1">
      <alignment horizontal="right" wrapText="1"/>
    </xf>
    <xf numFmtId="165" fontId="3" fillId="9" borderId="0" xfId="1" applyNumberFormat="1" applyFont="1" applyFill="1" applyAlignment="1">
      <alignment wrapText="1"/>
    </xf>
    <xf numFmtId="165" fontId="2" fillId="0" borderId="1" xfId="1" applyNumberFormat="1" applyFont="1" applyBorder="1" applyAlignment="1">
      <alignment vertical="center" wrapText="1"/>
    </xf>
    <xf numFmtId="0" fontId="7" fillId="9" borderId="1" xfId="0" applyFont="1" applyFill="1" applyBorder="1" applyAlignment="1">
      <alignment wrapText="1"/>
    </xf>
    <xf numFmtId="166" fontId="8" fillId="0" borderId="1" xfId="2" applyNumberFormat="1" applyFont="1" applyFill="1" applyBorder="1" applyAlignment="1">
      <alignment horizontal="right" vertical="center" wrapText="1"/>
    </xf>
    <xf numFmtId="165" fontId="7" fillId="9" borderId="1" xfId="0" applyNumberFormat="1" applyFont="1" applyFill="1" applyBorder="1" applyAlignment="1">
      <alignment horizontal="center" wrapText="1"/>
    </xf>
    <xf numFmtId="0" fontId="0" fillId="9" borderId="0" xfId="0" applyFill="1"/>
    <xf numFmtId="38" fontId="2" fillId="0" borderId="1" xfId="0" applyNumberFormat="1" applyFont="1" applyBorder="1" applyAlignment="1">
      <alignment vertical="center"/>
    </xf>
    <xf numFmtId="165" fontId="6" fillId="0" borderId="1" xfId="2" applyNumberFormat="1" applyFont="1" applyBorder="1"/>
    <xf numFmtId="0" fontId="2" fillId="0" borderId="0" xfId="0" applyFont="1"/>
    <xf numFmtId="166" fontId="2" fillId="0" borderId="1" xfId="2" applyNumberFormat="1" applyFont="1" applyFill="1" applyBorder="1" applyAlignment="1">
      <alignment horizontal="right" vertical="center" wrapText="1"/>
    </xf>
    <xf numFmtId="166" fontId="2" fillId="0" borderId="1" xfId="2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165" fontId="10" fillId="0" borderId="1" xfId="1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6" fontId="2" fillId="9" borderId="1" xfId="0" applyNumberFormat="1" applyFont="1" applyFill="1" applyBorder="1"/>
    <xf numFmtId="0" fontId="3" fillId="0" borderId="0" xfId="0" applyFont="1" applyAlignment="1">
      <alignment horizontal="center"/>
    </xf>
    <xf numFmtId="166" fontId="3" fillId="0" borderId="0" xfId="1" applyNumberFormat="1" applyFont="1" applyAlignment="1">
      <alignment horizontal="center"/>
    </xf>
    <xf numFmtId="14" fontId="12" fillId="10" borderId="2" xfId="0" applyNumberFormat="1" applyFont="1" applyFill="1" applyBorder="1" applyAlignment="1">
      <alignment horizontal="center" vertical="center" wrapText="1"/>
    </xf>
    <xf numFmtId="14" fontId="12" fillId="10" borderId="1" xfId="0" applyNumberFormat="1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38" fontId="12" fillId="10" borderId="1" xfId="0" applyNumberFormat="1" applyFont="1" applyFill="1" applyBorder="1" applyAlignment="1">
      <alignment horizontal="center" vertical="center" wrapText="1"/>
    </xf>
    <xf numFmtId="38" fontId="12" fillId="10" borderId="3" xfId="0" applyNumberFormat="1" applyFont="1" applyFill="1" applyBorder="1" applyAlignment="1">
      <alignment horizontal="center" vertical="center" wrapText="1"/>
    </xf>
    <xf numFmtId="0" fontId="0" fillId="0" borderId="5" xfId="0" applyBorder="1"/>
    <xf numFmtId="14" fontId="13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8" fontId="13" fillId="0" borderId="6" xfId="0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0" fontId="0" fillId="0" borderId="9" xfId="0" applyBorder="1"/>
    <xf numFmtId="14" fontId="13" fillId="0" borderId="10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38" fontId="13" fillId="0" borderId="1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0" fontId="0" fillId="0" borderId="13" xfId="0" applyBorder="1"/>
    <xf numFmtId="14" fontId="13" fillId="0" borderId="14" xfId="0" applyNumberFormat="1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38" fontId="13" fillId="0" borderId="14" xfId="0" applyNumberFormat="1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38" fontId="13" fillId="0" borderId="16" xfId="0" applyNumberFormat="1" applyFont="1" applyBorder="1" applyAlignment="1">
      <alignment horizontal="right" vertical="center"/>
    </xf>
    <xf numFmtId="14" fontId="13" fillId="0" borderId="17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38" fontId="13" fillId="0" borderId="17" xfId="0" applyNumberFormat="1" applyFont="1" applyBorder="1" applyAlignment="1">
      <alignment horizontal="right" vertical="center"/>
    </xf>
    <xf numFmtId="0" fontId="13" fillId="0" borderId="18" xfId="0" applyFont="1" applyBorder="1" applyAlignment="1">
      <alignment horizontal="right" vertical="center"/>
    </xf>
    <xf numFmtId="38" fontId="13" fillId="0" borderId="19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9" fontId="13" fillId="0" borderId="11" xfId="0" applyNumberFormat="1" applyFont="1" applyBorder="1" applyAlignment="1">
      <alignment horizontal="right" vertical="center"/>
    </xf>
    <xf numFmtId="14" fontId="12" fillId="10" borderId="1" xfId="3" applyNumberFormat="1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38" fontId="12" fillId="10" borderId="1" xfId="3" applyNumberFormat="1" applyFont="1" applyFill="1" applyBorder="1" applyAlignment="1">
      <alignment horizontal="center" vertical="center" wrapText="1"/>
    </xf>
    <xf numFmtId="0" fontId="15" fillId="0" borderId="20" xfId="3" applyBorder="1"/>
    <xf numFmtId="0" fontId="15" fillId="0" borderId="21" xfId="3" applyBorder="1"/>
    <xf numFmtId="0" fontId="15" fillId="0" borderId="22" xfId="3" applyBorder="1"/>
    <xf numFmtId="14" fontId="13" fillId="0" borderId="7" xfId="3" applyNumberFormat="1" applyFont="1" applyBorder="1" applyAlignment="1">
      <alignment horizontal="center" vertical="center"/>
    </xf>
    <xf numFmtId="14" fontId="13" fillId="0" borderId="11" xfId="3" applyNumberFormat="1" applyFont="1" applyBorder="1" applyAlignment="1">
      <alignment horizontal="center" vertical="center"/>
    </xf>
    <xf numFmtId="14" fontId="13" fillId="0" borderId="15" xfId="3" applyNumberFormat="1" applyFont="1" applyBorder="1" applyAlignment="1">
      <alignment horizontal="center" vertical="center"/>
    </xf>
    <xf numFmtId="0" fontId="13" fillId="0" borderId="6" xfId="3" applyFont="1" applyBorder="1" applyAlignment="1">
      <alignment horizontal="left" vertical="center"/>
    </xf>
    <xf numFmtId="0" fontId="13" fillId="0" borderId="10" xfId="3" applyFont="1" applyBorder="1" applyAlignment="1">
      <alignment horizontal="left" vertical="center"/>
    </xf>
    <xf numFmtId="0" fontId="13" fillId="0" borderId="14" xfId="3" applyFont="1" applyBorder="1" applyAlignment="1">
      <alignment horizontal="left" vertical="center"/>
    </xf>
    <xf numFmtId="0" fontId="13" fillId="0" borderId="7" xfId="3" applyFont="1" applyBorder="1" applyAlignment="1">
      <alignment horizontal="left" vertical="center"/>
    </xf>
    <xf numFmtId="0" fontId="13" fillId="0" borderId="11" xfId="3" applyFont="1" applyBorder="1" applyAlignment="1">
      <alignment horizontal="left" vertical="center"/>
    </xf>
    <xf numFmtId="0" fontId="13" fillId="0" borderId="15" xfId="3" applyFont="1" applyBorder="1" applyAlignment="1">
      <alignment horizontal="left" vertical="center"/>
    </xf>
    <xf numFmtId="38" fontId="13" fillId="0" borderId="7" xfId="3" applyNumberFormat="1" applyFont="1" applyBorder="1" applyAlignment="1">
      <alignment horizontal="right" vertical="center"/>
    </xf>
    <xf numFmtId="38" fontId="13" fillId="0" borderId="11" xfId="3" applyNumberFormat="1" applyFont="1" applyBorder="1" applyAlignment="1">
      <alignment horizontal="right" vertical="center"/>
    </xf>
    <xf numFmtId="38" fontId="13" fillId="0" borderId="15" xfId="3" applyNumberFormat="1" applyFont="1" applyBorder="1" applyAlignment="1">
      <alignment horizontal="right" vertical="center"/>
    </xf>
    <xf numFmtId="0" fontId="13" fillId="0" borderId="6" xfId="3" applyFont="1" applyBorder="1" applyAlignment="1">
      <alignment horizontal="right" vertical="center"/>
    </xf>
    <xf numFmtId="0" fontId="13" fillId="0" borderId="10" xfId="3" applyFont="1" applyBorder="1" applyAlignment="1">
      <alignment horizontal="right" vertical="center"/>
    </xf>
    <xf numFmtId="0" fontId="13" fillId="0" borderId="14" xfId="3" applyFont="1" applyBorder="1" applyAlignment="1">
      <alignment horizontal="right" vertical="center"/>
    </xf>
    <xf numFmtId="38" fontId="13" fillId="0" borderId="6" xfId="3" applyNumberFormat="1" applyFont="1" applyBorder="1" applyAlignment="1">
      <alignment horizontal="right" vertical="center"/>
    </xf>
    <xf numFmtId="38" fontId="13" fillId="0" borderId="10" xfId="3" applyNumberFormat="1" applyFont="1" applyBorder="1" applyAlignment="1">
      <alignment horizontal="right" vertical="center"/>
    </xf>
    <xf numFmtId="38" fontId="13" fillId="0" borderId="14" xfId="3" applyNumberFormat="1" applyFont="1" applyBorder="1" applyAlignment="1">
      <alignment horizontal="right" vertical="center"/>
    </xf>
    <xf numFmtId="14" fontId="13" fillId="0" borderId="24" xfId="3" applyNumberFormat="1" applyFont="1" applyBorder="1" applyAlignment="1">
      <alignment horizontal="center" vertical="center"/>
    </xf>
    <xf numFmtId="0" fontId="13" fillId="0" borderId="25" xfId="3" applyFont="1" applyBorder="1" applyAlignment="1">
      <alignment horizontal="left" vertical="center"/>
    </xf>
    <xf numFmtId="0" fontId="13" fillId="0" borderId="24" xfId="3" applyFont="1" applyBorder="1" applyAlignment="1">
      <alignment horizontal="left" vertical="center"/>
    </xf>
    <xf numFmtId="38" fontId="13" fillId="0" borderId="24" xfId="3" applyNumberFormat="1" applyFont="1" applyBorder="1" applyAlignment="1">
      <alignment horizontal="right" vertical="center"/>
    </xf>
    <xf numFmtId="0" fontId="13" fillId="0" borderId="25" xfId="3" applyFont="1" applyBorder="1" applyAlignment="1">
      <alignment horizontal="right" vertical="center"/>
    </xf>
    <xf numFmtId="38" fontId="13" fillId="0" borderId="25" xfId="3" applyNumberFormat="1" applyFont="1" applyBorder="1" applyAlignment="1">
      <alignment horizontal="right" vertical="center"/>
    </xf>
    <xf numFmtId="14" fontId="13" fillId="0" borderId="18" xfId="3" applyNumberFormat="1" applyFont="1" applyBorder="1" applyAlignment="1">
      <alignment horizontal="center" vertical="center"/>
    </xf>
    <xf numFmtId="0" fontId="13" fillId="0" borderId="17" xfId="3" applyFont="1" applyBorder="1" applyAlignment="1">
      <alignment horizontal="left" vertical="center"/>
    </xf>
    <xf numFmtId="0" fontId="13" fillId="0" borderId="18" xfId="3" applyFont="1" applyBorder="1" applyAlignment="1">
      <alignment horizontal="left" vertical="center"/>
    </xf>
    <xf numFmtId="38" fontId="13" fillId="0" borderId="18" xfId="3" applyNumberFormat="1" applyFont="1" applyBorder="1" applyAlignment="1">
      <alignment horizontal="right" vertical="center"/>
    </xf>
    <xf numFmtId="0" fontId="13" fillId="0" borderId="17" xfId="3" applyFont="1" applyBorder="1" applyAlignment="1">
      <alignment horizontal="right" vertical="center"/>
    </xf>
    <xf numFmtId="38" fontId="13" fillId="0" borderId="17" xfId="3" applyNumberFormat="1" applyFont="1" applyBorder="1" applyAlignment="1">
      <alignment horizontal="right" vertical="center"/>
    </xf>
    <xf numFmtId="14" fontId="13" fillId="0" borderId="26" xfId="3" applyNumberFormat="1" applyFont="1" applyBorder="1" applyAlignment="1">
      <alignment horizontal="center" vertical="center"/>
    </xf>
    <xf numFmtId="0" fontId="13" fillId="0" borderId="20" xfId="3" applyFont="1" applyBorder="1" applyAlignment="1">
      <alignment horizontal="left" vertical="center"/>
    </xf>
    <xf numFmtId="0" fontId="13" fillId="0" borderId="26" xfId="3" applyFont="1" applyBorder="1" applyAlignment="1">
      <alignment horizontal="left" vertical="center"/>
    </xf>
    <xf numFmtId="38" fontId="13" fillId="0" borderId="26" xfId="3" applyNumberFormat="1" applyFont="1" applyBorder="1" applyAlignment="1">
      <alignment horizontal="right" vertical="center"/>
    </xf>
    <xf numFmtId="0" fontId="13" fillId="0" borderId="20" xfId="3" applyFont="1" applyBorder="1" applyAlignment="1">
      <alignment horizontal="right" vertical="center"/>
    </xf>
    <xf numFmtId="38" fontId="13" fillId="0" borderId="20" xfId="3" applyNumberFormat="1" applyFont="1" applyBorder="1" applyAlignment="1">
      <alignment horizontal="right" vertical="center"/>
    </xf>
    <xf numFmtId="0" fontId="13" fillId="0" borderId="1" xfId="3" applyFont="1" applyBorder="1" applyAlignment="1">
      <alignment horizontal="left" vertical="center"/>
    </xf>
    <xf numFmtId="14" fontId="13" fillId="0" borderId="1" xfId="3" applyNumberFormat="1" applyFont="1" applyBorder="1" applyAlignment="1">
      <alignment horizontal="center" vertical="center"/>
    </xf>
    <xf numFmtId="38" fontId="13" fillId="0" borderId="1" xfId="3" applyNumberFormat="1" applyFont="1" applyBorder="1" applyAlignment="1">
      <alignment horizontal="right" vertical="center"/>
    </xf>
    <xf numFmtId="0" fontId="13" fillId="0" borderId="1" xfId="3" applyFont="1" applyBorder="1" applyAlignment="1">
      <alignment horizontal="right" vertical="center"/>
    </xf>
    <xf numFmtId="38" fontId="15" fillId="0" borderId="1" xfId="3" applyNumberFormat="1" applyBorder="1"/>
    <xf numFmtId="14" fontId="13" fillId="0" borderId="25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38" fontId="13" fillId="0" borderId="25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right" vertical="center"/>
    </xf>
    <xf numFmtId="38" fontId="13" fillId="0" borderId="27" xfId="0" applyNumberFormat="1" applyFont="1" applyBorder="1" applyAlignment="1">
      <alignment horizontal="right" vertical="center"/>
    </xf>
    <xf numFmtId="14" fontId="13" fillId="0" borderId="28" xfId="0" applyNumberFormat="1" applyFont="1" applyBorder="1" applyAlignment="1">
      <alignment horizontal="center" vertical="center"/>
    </xf>
    <xf numFmtId="14" fontId="13" fillId="0" borderId="29" xfId="0" applyNumberFormat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3" applyFont="1" applyAlignment="1">
      <alignment horizontal="center"/>
    </xf>
    <xf numFmtId="0" fontId="3" fillId="0" borderId="23" xfId="3" applyFont="1" applyBorder="1" applyAlignment="1">
      <alignment horizontal="center"/>
    </xf>
    <xf numFmtId="0" fontId="3" fillId="0" borderId="0" xfId="3" applyFont="1" applyAlignment="1">
      <alignment horizont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CCECFF"/>
      <color rgb="FF99CCFF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4;ng%20n&#7907;%20Ng&#7885;c%20Th&#417;m%20ch&#7889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 2022-05.2023"/>
      <sheetName val="CN 06,2023"/>
      <sheetName val="T6"/>
      <sheetName val="T7"/>
      <sheetName val="2022-5.2023"/>
      <sheetName val="Hàng trả 2022-05.2023"/>
      <sheetName val="Sheet3"/>
    </sheetNames>
    <sheetDataSet>
      <sheetData sheetId="0"/>
      <sheetData sheetId="1">
        <row r="10">
          <cell r="E10">
            <v>37192342</v>
          </cell>
        </row>
        <row r="11">
          <cell r="Q11">
            <v>3775155</v>
          </cell>
        </row>
        <row r="27">
          <cell r="E27">
            <v>35853917</v>
          </cell>
          <cell r="K27">
            <v>42598934</v>
          </cell>
        </row>
        <row r="28">
          <cell r="E28">
            <v>790435</v>
          </cell>
          <cell r="K28">
            <v>1948210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tabSelected="1" workbookViewId="0">
      <pane xSplit="1" ySplit="5" topLeftCell="X6" activePane="bottomRight" state="frozen"/>
      <selection pane="topRight" activeCell="B1" sqref="B1"/>
      <selection pane="bottomLeft" activeCell="A7" sqref="A7"/>
      <selection pane="bottomRight" activeCell="AG20" sqref="AG20"/>
    </sheetView>
  </sheetViews>
  <sheetFormatPr defaultRowHeight="15" x14ac:dyDescent="0.25"/>
  <cols>
    <col min="1" max="1" width="15.140625" customWidth="1"/>
    <col min="2" max="5" width="13.85546875" customWidth="1"/>
    <col min="6" max="6" width="14.42578125" customWidth="1"/>
    <col min="7" max="36" width="13.85546875" customWidth="1"/>
    <col min="37" max="37" width="15" customWidth="1"/>
    <col min="38" max="38" width="13.85546875" customWidth="1"/>
  </cols>
  <sheetData>
    <row r="2" spans="1:37" ht="20.25" customHeight="1" x14ac:dyDescent="0.25">
      <c r="A2" s="65" t="s">
        <v>13</v>
      </c>
      <c r="B2" s="64"/>
      <c r="C2" s="64"/>
      <c r="D2" s="64"/>
      <c r="E2" s="64"/>
    </row>
    <row r="4" spans="1:37" x14ac:dyDescent="0.25">
      <c r="A4" s="6"/>
      <c r="B4" s="7"/>
    </row>
    <row r="5" spans="1:37" x14ac:dyDescent="0.25">
      <c r="A5" s="1"/>
      <c r="B5" s="124" t="s">
        <v>6</v>
      </c>
      <c r="C5" s="124"/>
      <c r="D5" s="124"/>
      <c r="E5" s="124"/>
      <c r="F5" s="124"/>
      <c r="G5" s="125" t="s">
        <v>7</v>
      </c>
      <c r="H5" s="125"/>
      <c r="I5" s="125"/>
      <c r="J5" s="125"/>
      <c r="K5" s="125"/>
      <c r="L5" s="126" t="s">
        <v>8</v>
      </c>
      <c r="M5" s="126"/>
      <c r="N5" s="126"/>
      <c r="O5" s="126"/>
      <c r="P5" s="126"/>
      <c r="Q5" s="127" t="s">
        <v>9</v>
      </c>
      <c r="R5" s="127"/>
      <c r="S5" s="127"/>
      <c r="T5" s="127"/>
      <c r="U5" s="127"/>
      <c r="V5" s="128" t="s">
        <v>10</v>
      </c>
      <c r="W5" s="128"/>
      <c r="X5" s="128"/>
      <c r="Y5" s="128"/>
      <c r="Z5" s="128"/>
      <c r="AA5" s="123" t="s">
        <v>11</v>
      </c>
      <c r="AB5" s="123"/>
      <c r="AC5" s="123"/>
      <c r="AD5" s="123"/>
      <c r="AE5" s="123"/>
      <c r="AF5" s="122" t="s">
        <v>12</v>
      </c>
      <c r="AG5" s="122"/>
      <c r="AH5" s="122"/>
      <c r="AI5" s="122"/>
      <c r="AJ5" s="122"/>
    </row>
    <row r="6" spans="1:37" ht="28.5" customHeight="1" x14ac:dyDescent="0.25">
      <c r="A6" s="19"/>
      <c r="B6" s="20" t="s">
        <v>15</v>
      </c>
      <c r="C6" s="20" t="s">
        <v>18</v>
      </c>
      <c r="D6" s="20" t="s">
        <v>19</v>
      </c>
      <c r="E6" s="20" t="s">
        <v>16</v>
      </c>
      <c r="F6" s="20" t="s">
        <v>17</v>
      </c>
      <c r="G6" s="20" t="s">
        <v>15</v>
      </c>
      <c r="H6" s="20" t="s">
        <v>18</v>
      </c>
      <c r="I6" s="20" t="s">
        <v>19</v>
      </c>
      <c r="J6" s="20" t="s">
        <v>16</v>
      </c>
      <c r="K6" s="20" t="s">
        <v>17</v>
      </c>
      <c r="L6" s="20" t="s">
        <v>15</v>
      </c>
      <c r="M6" s="20" t="s">
        <v>18</v>
      </c>
      <c r="N6" s="20" t="s">
        <v>19</v>
      </c>
      <c r="O6" s="20" t="s">
        <v>16</v>
      </c>
      <c r="P6" s="20" t="s">
        <v>17</v>
      </c>
      <c r="Q6" s="20" t="s">
        <v>15</v>
      </c>
      <c r="R6" s="20" t="s">
        <v>18</v>
      </c>
      <c r="S6" s="20" t="s">
        <v>19</v>
      </c>
      <c r="T6" s="20" t="s">
        <v>16</v>
      </c>
      <c r="U6" s="20" t="s">
        <v>17</v>
      </c>
      <c r="V6" s="20" t="s">
        <v>15</v>
      </c>
      <c r="W6" s="20" t="s">
        <v>18</v>
      </c>
      <c r="X6" s="20" t="s">
        <v>19</v>
      </c>
      <c r="Y6" s="20" t="s">
        <v>16</v>
      </c>
      <c r="Z6" s="20" t="s">
        <v>17</v>
      </c>
      <c r="AA6" s="21" t="s">
        <v>15</v>
      </c>
      <c r="AB6" s="21" t="s">
        <v>18</v>
      </c>
      <c r="AC6" s="21" t="s">
        <v>19</v>
      </c>
      <c r="AD6" s="21" t="s">
        <v>16</v>
      </c>
      <c r="AE6" s="21" t="s">
        <v>17</v>
      </c>
      <c r="AF6" s="21" t="s">
        <v>15</v>
      </c>
      <c r="AG6" s="21" t="s">
        <v>18</v>
      </c>
      <c r="AH6" s="21" t="s">
        <v>19</v>
      </c>
      <c r="AI6" s="21" t="s">
        <v>16</v>
      </c>
      <c r="AJ6" s="21" t="s">
        <v>17</v>
      </c>
      <c r="AK6" s="22" t="s">
        <v>0</v>
      </c>
    </row>
    <row r="7" spans="1:37" s="12" customFormat="1" ht="15.75" x14ac:dyDescent="0.25">
      <c r="A7" s="9" t="s">
        <v>14</v>
      </c>
      <c r="B7" s="10">
        <v>37192342</v>
      </c>
      <c r="C7" s="10">
        <v>75599046.109999999</v>
      </c>
      <c r="D7" s="10">
        <v>0</v>
      </c>
      <c r="E7" s="10">
        <v>35853917</v>
      </c>
      <c r="F7" s="10">
        <v>42598934</v>
      </c>
      <c r="G7" s="11">
        <f>B12</f>
        <v>1489920</v>
      </c>
      <c r="H7" s="11">
        <f t="shared" ref="H7:AJ7" si="0">+C12</f>
        <v>2852906.599999994</v>
      </c>
      <c r="I7" s="11">
        <f t="shared" si="0"/>
        <v>3775155</v>
      </c>
      <c r="J7" s="11">
        <f t="shared" si="0"/>
        <v>790432</v>
      </c>
      <c r="K7" s="11">
        <f t="shared" si="0"/>
        <v>1948210</v>
      </c>
      <c r="L7" s="11">
        <f t="shared" si="0"/>
        <v>3653353</v>
      </c>
      <c r="M7" s="11">
        <f t="shared" si="0"/>
        <v>2374391.9999999944</v>
      </c>
      <c r="N7" s="11">
        <f t="shared" si="0"/>
        <v>3326829</v>
      </c>
      <c r="O7" s="11">
        <f t="shared" si="0"/>
        <v>1379181.6</v>
      </c>
      <c r="P7" s="11">
        <f>+K12</f>
        <v>5975317</v>
      </c>
      <c r="Q7" s="11">
        <f>+L12-15</f>
        <v>4004844</v>
      </c>
      <c r="R7" s="11">
        <f t="shared" si="0"/>
        <v>8145767</v>
      </c>
      <c r="S7" s="11">
        <f t="shared" si="0"/>
        <v>4530842</v>
      </c>
      <c r="T7" s="11">
        <f t="shared" si="0"/>
        <v>0</v>
      </c>
      <c r="U7" s="11">
        <f t="shared" si="0"/>
        <v>4769656</v>
      </c>
      <c r="V7" s="11">
        <f t="shared" si="0"/>
        <v>1309589</v>
      </c>
      <c r="W7" s="11">
        <f t="shared" si="0"/>
        <v>1250763</v>
      </c>
      <c r="X7" s="11">
        <f t="shared" si="0"/>
        <v>518361</v>
      </c>
      <c r="Y7" s="11">
        <f t="shared" si="0"/>
        <v>0</v>
      </c>
      <c r="Z7" s="11">
        <f t="shared" si="0"/>
        <v>849437</v>
      </c>
      <c r="AA7" s="11">
        <f t="shared" si="0"/>
        <v>3162375</v>
      </c>
      <c r="AB7" s="11">
        <f t="shared" si="0"/>
        <v>2996041</v>
      </c>
      <c r="AC7" s="11">
        <f t="shared" si="0"/>
        <v>2752531</v>
      </c>
      <c r="AD7" s="11">
        <f t="shared" si="0"/>
        <v>0</v>
      </c>
      <c r="AE7" s="11">
        <f t="shared" si="0"/>
        <v>3482965</v>
      </c>
      <c r="AF7" s="11">
        <f t="shared" si="0"/>
        <v>2515948</v>
      </c>
      <c r="AG7" s="11">
        <f t="shared" si="0"/>
        <v>1928747</v>
      </c>
      <c r="AH7" s="11">
        <f t="shared" si="0"/>
        <v>2379285</v>
      </c>
      <c r="AI7" s="11">
        <f t="shared" si="0"/>
        <v>0</v>
      </c>
      <c r="AJ7" s="11">
        <f t="shared" si="0"/>
        <v>2748875</v>
      </c>
      <c r="AK7" s="23">
        <f>+SUM(B7:F7)</f>
        <v>191244239.11000001</v>
      </c>
    </row>
    <row r="8" spans="1:37" s="15" customFormat="1" ht="24.75" customHeight="1" x14ac:dyDescent="0.25">
      <c r="A8" s="1" t="s">
        <v>1</v>
      </c>
      <c r="B8" s="16">
        <v>1663295</v>
      </c>
      <c r="C8" s="16">
        <v>3046313</v>
      </c>
      <c r="D8" s="16">
        <v>3775155</v>
      </c>
      <c r="E8" s="16">
        <v>1761817</v>
      </c>
      <c r="F8" s="8">
        <v>1948210</v>
      </c>
      <c r="G8" s="16">
        <v>3959269</v>
      </c>
      <c r="H8" s="16">
        <v>2570075</v>
      </c>
      <c r="I8" s="16">
        <v>3326829</v>
      </c>
      <c r="J8" s="16">
        <v>1456728</v>
      </c>
      <c r="K8" s="13">
        <v>6149171</v>
      </c>
      <c r="L8" s="2">
        <v>4167878</v>
      </c>
      <c r="M8" s="2">
        <v>8145767</v>
      </c>
      <c r="N8" s="2">
        <v>4530842</v>
      </c>
      <c r="O8" s="2"/>
      <c r="P8" s="2">
        <v>4769656</v>
      </c>
      <c r="Q8" s="2">
        <v>1309589</v>
      </c>
      <c r="R8" s="2">
        <v>1250763</v>
      </c>
      <c r="S8" s="2">
        <v>518361</v>
      </c>
      <c r="T8" s="2"/>
      <c r="U8" s="2">
        <v>849437</v>
      </c>
      <c r="V8" s="2">
        <v>3223961</v>
      </c>
      <c r="W8" s="2">
        <v>3234505</v>
      </c>
      <c r="X8" s="2">
        <v>2752531</v>
      </c>
      <c r="Y8" s="2">
        <v>0</v>
      </c>
      <c r="Z8" s="2">
        <v>3540607</v>
      </c>
      <c r="AA8" s="2">
        <v>2515948</v>
      </c>
      <c r="AB8" s="2">
        <v>2223439</v>
      </c>
      <c r="AC8" s="2">
        <v>2379285</v>
      </c>
      <c r="AD8" s="2"/>
      <c r="AE8" s="2">
        <v>2748875</v>
      </c>
      <c r="AF8" s="2"/>
      <c r="AG8" s="2"/>
      <c r="AH8" s="2"/>
      <c r="AI8" s="2"/>
      <c r="AJ8" s="2"/>
      <c r="AK8" s="23">
        <f t="shared" ref="AK8:AK11" si="1">+SUM(B8:AJ8)</f>
        <v>77818306</v>
      </c>
    </row>
    <row r="9" spans="1:37" s="15" customFormat="1" ht="24.75" customHeight="1" x14ac:dyDescent="0.25">
      <c r="A9" s="1" t="s">
        <v>2</v>
      </c>
      <c r="B9" s="17">
        <v>173375</v>
      </c>
      <c r="C9" s="17">
        <v>193406.4</v>
      </c>
      <c r="D9" s="18"/>
      <c r="E9" s="17">
        <v>971385</v>
      </c>
      <c r="F9" s="2"/>
      <c r="G9" s="2">
        <v>305916</v>
      </c>
      <c r="H9" s="2">
        <v>195685.6</v>
      </c>
      <c r="I9" s="2"/>
      <c r="J9" s="2">
        <v>77543.399999999994</v>
      </c>
      <c r="K9" s="17">
        <v>173854</v>
      </c>
      <c r="L9" s="2">
        <v>163019</v>
      </c>
      <c r="M9" s="2"/>
      <c r="N9" s="2"/>
      <c r="O9" s="2"/>
      <c r="P9" s="2"/>
      <c r="Q9" s="2"/>
      <c r="R9" s="2"/>
      <c r="S9" s="2"/>
      <c r="T9" s="2"/>
      <c r="U9" s="2"/>
      <c r="V9" s="2">
        <v>61586</v>
      </c>
      <c r="W9" s="2">
        <v>238464</v>
      </c>
      <c r="X9" s="2"/>
      <c r="Y9" s="2"/>
      <c r="Z9" s="2">
        <v>57642</v>
      </c>
      <c r="AA9" s="2"/>
      <c r="AB9" s="2">
        <v>294692</v>
      </c>
      <c r="AC9" s="2"/>
      <c r="AD9" s="2"/>
      <c r="AE9" s="2"/>
      <c r="AF9" s="2"/>
      <c r="AG9" s="2"/>
      <c r="AH9" s="2"/>
      <c r="AI9" s="2"/>
      <c r="AJ9" s="2"/>
      <c r="AK9" s="23">
        <f t="shared" si="1"/>
        <v>2906568.4</v>
      </c>
    </row>
    <row r="10" spans="1:37" s="15" customFormat="1" ht="24.75" customHeight="1" x14ac:dyDescent="0.25">
      <c r="A10" s="1" t="s">
        <v>3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3">
        <f t="shared" si="1"/>
        <v>0</v>
      </c>
    </row>
    <row r="11" spans="1:37" s="15" customFormat="1" ht="24.75" customHeight="1" x14ac:dyDescent="0.25">
      <c r="A11" s="1" t="s">
        <v>4</v>
      </c>
      <c r="B11" s="2">
        <f>'[1]CN 06,2023'!$E$10</f>
        <v>37192342</v>
      </c>
      <c r="C11" s="2">
        <v>75599046.109999999</v>
      </c>
      <c r="D11" s="2"/>
      <c r="E11" s="2">
        <f>'[1]CN 06,2023'!$E$27</f>
        <v>35853917</v>
      </c>
      <c r="F11" s="2">
        <f>'[1]CN 06,2023'!$K$27</f>
        <v>42598934</v>
      </c>
      <c r="G11" s="2">
        <v>1489920</v>
      </c>
      <c r="H11" s="14">
        <v>2852904</v>
      </c>
      <c r="I11" s="2">
        <f>'[1]CN 06,2023'!$Q$11</f>
        <v>3775155</v>
      </c>
      <c r="J11" s="2">
        <f>'[1]CN 06,2023'!$E$28</f>
        <v>790435</v>
      </c>
      <c r="K11" s="2">
        <f>'[1]CN 06,2023'!$K$28</f>
        <v>1948210</v>
      </c>
      <c r="L11" s="2">
        <v>3653353</v>
      </c>
      <c r="M11" s="2">
        <v>2374391.9999999944</v>
      </c>
      <c r="N11" s="2">
        <v>3326829</v>
      </c>
      <c r="O11" s="2">
        <v>1379181.6</v>
      </c>
      <c r="P11" s="2">
        <f>5975317</f>
        <v>5975317</v>
      </c>
      <c r="Q11" s="2">
        <f>4004859-15</f>
        <v>4004844</v>
      </c>
      <c r="R11" s="2">
        <v>8145767</v>
      </c>
      <c r="S11" s="2">
        <v>4530842</v>
      </c>
      <c r="T11" s="2"/>
      <c r="U11" s="2">
        <v>4769656</v>
      </c>
      <c r="V11" s="2">
        <v>1309589</v>
      </c>
      <c r="W11" s="2">
        <v>1250763</v>
      </c>
      <c r="X11" s="2">
        <v>518361</v>
      </c>
      <c r="Y11" s="2"/>
      <c r="Z11" s="2">
        <v>849437</v>
      </c>
      <c r="AA11" s="2">
        <v>3162375</v>
      </c>
      <c r="AB11" s="2">
        <v>2996041</v>
      </c>
      <c r="AC11" s="2">
        <v>2752531</v>
      </c>
      <c r="AD11" s="2">
        <v>0</v>
      </c>
      <c r="AE11" s="2">
        <v>3482965</v>
      </c>
      <c r="AF11" s="2"/>
      <c r="AG11" s="2"/>
      <c r="AH11" s="2"/>
      <c r="AI11" s="2"/>
      <c r="AJ11" s="2"/>
      <c r="AK11" s="23">
        <f t="shared" si="1"/>
        <v>256583106.71000001</v>
      </c>
    </row>
    <row r="12" spans="1:37" ht="24.75" customHeight="1" x14ac:dyDescent="0.25">
      <c r="A12" s="4" t="s">
        <v>5</v>
      </c>
      <c r="B12" s="5">
        <f>+B7+B8-B9-B11</f>
        <v>1489920</v>
      </c>
      <c r="C12" s="5">
        <f t="shared" ref="C12:E12" si="2">+C7+C8-C9-C11</f>
        <v>2852906.599999994</v>
      </c>
      <c r="D12" s="5">
        <f t="shared" si="2"/>
        <v>3775155</v>
      </c>
      <c r="E12" s="5">
        <f t="shared" si="2"/>
        <v>790432</v>
      </c>
      <c r="F12" s="5">
        <f>+F7+F8-F9-F11</f>
        <v>1948210</v>
      </c>
      <c r="G12" s="5">
        <f>+G7+G8-G9-G11</f>
        <v>3653353</v>
      </c>
      <c r="H12" s="5">
        <f t="shared" ref="H12:J12" si="3">+H7+H8-H9-H11</f>
        <v>2374391.9999999944</v>
      </c>
      <c r="I12" s="5">
        <f t="shared" si="3"/>
        <v>3326829</v>
      </c>
      <c r="J12" s="5">
        <f t="shared" si="3"/>
        <v>1379181.6</v>
      </c>
      <c r="K12" s="5">
        <f>+K7+K8-K9-K11</f>
        <v>5975317</v>
      </c>
      <c r="L12" s="5">
        <f t="shared" ref="L12:AE12" si="4">+L7+L8-L9-L11</f>
        <v>4004859</v>
      </c>
      <c r="M12" s="5">
        <f t="shared" si="4"/>
        <v>8145767</v>
      </c>
      <c r="N12" s="5">
        <f t="shared" si="4"/>
        <v>4530842</v>
      </c>
      <c r="O12" s="5">
        <f t="shared" si="4"/>
        <v>0</v>
      </c>
      <c r="P12" s="5">
        <f t="shared" si="4"/>
        <v>4769656</v>
      </c>
      <c r="Q12" s="5">
        <f>+Q7+Q8-Q9-Q11</f>
        <v>1309589</v>
      </c>
      <c r="R12" s="5">
        <f t="shared" si="4"/>
        <v>1250763</v>
      </c>
      <c r="S12" s="5">
        <f t="shared" si="4"/>
        <v>518361</v>
      </c>
      <c r="T12" s="5">
        <f t="shared" si="4"/>
        <v>0</v>
      </c>
      <c r="U12" s="5">
        <f t="shared" si="4"/>
        <v>849437</v>
      </c>
      <c r="V12" s="5">
        <f>+V7+V8-V9-V11</f>
        <v>3162375</v>
      </c>
      <c r="W12" s="5">
        <f t="shared" si="4"/>
        <v>2996041</v>
      </c>
      <c r="X12" s="5">
        <f t="shared" si="4"/>
        <v>2752531</v>
      </c>
      <c r="Y12" s="5">
        <f t="shared" si="4"/>
        <v>0</v>
      </c>
      <c r="Z12" s="5">
        <f t="shared" si="4"/>
        <v>3482965</v>
      </c>
      <c r="AA12" s="5">
        <f t="shared" si="4"/>
        <v>2515948</v>
      </c>
      <c r="AB12" s="5">
        <f t="shared" si="4"/>
        <v>1928747</v>
      </c>
      <c r="AC12" s="5">
        <f t="shared" si="4"/>
        <v>2379285</v>
      </c>
      <c r="AD12" s="5">
        <f t="shared" si="4"/>
        <v>0</v>
      </c>
      <c r="AE12" s="5">
        <f t="shared" si="4"/>
        <v>2748875</v>
      </c>
      <c r="AF12" s="5"/>
      <c r="AG12" s="5"/>
      <c r="AH12" s="5"/>
      <c r="AI12" s="5"/>
      <c r="AJ12" s="5"/>
      <c r="AK12" s="3">
        <f>+AK7+AK8-AK9-AK10-AK11</f>
        <v>9572870</v>
      </c>
    </row>
  </sheetData>
  <mergeCells count="7">
    <mergeCell ref="AF5:AJ5"/>
    <mergeCell ref="AA5:AE5"/>
    <mergeCell ref="B5:F5"/>
    <mergeCell ref="G5:K5"/>
    <mergeCell ref="L5:P5"/>
    <mergeCell ref="Q5:U5"/>
    <mergeCell ref="V5:Z5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9" sqref="J9"/>
    </sheetView>
  </sheetViews>
  <sheetFormatPr defaultRowHeight="15" x14ac:dyDescent="0.25"/>
  <cols>
    <col min="1" max="1" width="19.7109375" customWidth="1"/>
    <col min="5" max="5" width="44" customWidth="1"/>
    <col min="6" max="6" width="52.28515625" customWidth="1"/>
    <col min="7" max="7" width="14.28515625" customWidth="1"/>
    <col min="9" max="9" width="11.7109375" customWidth="1"/>
    <col min="10" max="10" width="12.7109375" customWidth="1"/>
  </cols>
  <sheetData>
    <row r="1" spans="1:11" ht="18.75" x14ac:dyDescent="0.3">
      <c r="A1" s="129" t="s">
        <v>20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x14ac:dyDescent="0.25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x14ac:dyDescent="0.25">
      <c r="A3" s="24"/>
      <c r="B3" s="24"/>
      <c r="C3" s="24"/>
      <c r="D3" s="24"/>
      <c r="E3" s="24"/>
      <c r="F3" s="24"/>
      <c r="G3" s="25">
        <f>+SUBTOTAL(9,G5:G17)</f>
        <v>15476952</v>
      </c>
      <c r="H3" s="25"/>
      <c r="I3" s="25">
        <f>+SUBTOTAL(9,I5:I17)</f>
        <v>1232121</v>
      </c>
      <c r="J3" s="25">
        <f>+SUBTOTAL(9,J5:J17)</f>
        <v>16709073</v>
      </c>
      <c r="K3" s="24"/>
    </row>
    <row r="4" spans="1:11" ht="31.5" x14ac:dyDescent="0.25">
      <c r="A4" s="26" t="s">
        <v>22</v>
      </c>
      <c r="B4" s="27" t="s">
        <v>23</v>
      </c>
      <c r="C4" s="28" t="s">
        <v>24</v>
      </c>
      <c r="D4" s="29" t="s">
        <v>25</v>
      </c>
      <c r="E4" s="30" t="s">
        <v>26</v>
      </c>
      <c r="F4" s="28" t="s">
        <v>27</v>
      </c>
      <c r="G4" s="31" t="s">
        <v>28</v>
      </c>
      <c r="H4" s="28" t="s">
        <v>29</v>
      </c>
      <c r="I4" s="31" t="s">
        <v>30</v>
      </c>
      <c r="J4" s="32" t="s">
        <v>31</v>
      </c>
    </row>
    <row r="5" spans="1:11" x14ac:dyDescent="0.25">
      <c r="A5" s="33" t="s">
        <v>32</v>
      </c>
      <c r="B5" s="34">
        <v>45110</v>
      </c>
      <c r="C5" s="35" t="s">
        <v>33</v>
      </c>
      <c r="D5" s="36" t="s">
        <v>34</v>
      </c>
      <c r="E5" s="37" t="s">
        <v>35</v>
      </c>
      <c r="F5" s="35" t="s">
        <v>36</v>
      </c>
      <c r="G5" s="38">
        <v>1242487</v>
      </c>
      <c r="H5" s="39" t="s">
        <v>37</v>
      </c>
      <c r="I5" s="38">
        <v>99399</v>
      </c>
      <c r="J5" s="40">
        <f t="shared" ref="J5:J17" si="0">+I5+G5</f>
        <v>1341886</v>
      </c>
    </row>
    <row r="6" spans="1:11" x14ac:dyDescent="0.25">
      <c r="A6" s="41" t="s">
        <v>32</v>
      </c>
      <c r="B6" s="42">
        <v>45117</v>
      </c>
      <c r="C6" s="43" t="s">
        <v>38</v>
      </c>
      <c r="D6" s="44" t="s">
        <v>38</v>
      </c>
      <c r="E6" s="45" t="s">
        <v>35</v>
      </c>
      <c r="F6" s="43" t="s">
        <v>39</v>
      </c>
      <c r="G6" s="46">
        <v>-177896</v>
      </c>
      <c r="H6" s="66">
        <v>0.1</v>
      </c>
      <c r="I6" s="46">
        <f>+G6*H6</f>
        <v>-17789.600000000002</v>
      </c>
      <c r="J6" s="48">
        <f>+G6*1.1</f>
        <v>-195685.6</v>
      </c>
    </row>
    <row r="7" spans="1:11" x14ac:dyDescent="0.25">
      <c r="A7" s="49" t="s">
        <v>32</v>
      </c>
      <c r="B7" s="50">
        <v>45124</v>
      </c>
      <c r="C7" s="51" t="s">
        <v>40</v>
      </c>
      <c r="D7" s="52" t="s">
        <v>34</v>
      </c>
      <c r="E7" s="53" t="s">
        <v>35</v>
      </c>
      <c r="F7" s="51" t="s">
        <v>41</v>
      </c>
      <c r="G7" s="54">
        <v>1137212</v>
      </c>
      <c r="H7" s="55" t="s">
        <v>37</v>
      </c>
      <c r="I7" s="54">
        <v>90977</v>
      </c>
      <c r="J7" s="56">
        <f t="shared" si="0"/>
        <v>1228189</v>
      </c>
    </row>
    <row r="8" spans="1:11" x14ac:dyDescent="0.25">
      <c r="A8" s="33" t="s">
        <v>42</v>
      </c>
      <c r="B8" s="34">
        <v>45117</v>
      </c>
      <c r="C8" s="35" t="s">
        <v>43</v>
      </c>
      <c r="D8" s="36" t="s">
        <v>34</v>
      </c>
      <c r="E8" s="37" t="s">
        <v>44</v>
      </c>
      <c r="F8" s="35" t="s">
        <v>45</v>
      </c>
      <c r="G8" s="38">
        <v>1348822</v>
      </c>
      <c r="H8" s="39" t="s">
        <v>37</v>
      </c>
      <c r="I8" s="38">
        <v>107906</v>
      </c>
      <c r="J8" s="40">
        <f t="shared" si="0"/>
        <v>1456728</v>
      </c>
    </row>
    <row r="9" spans="1:11" x14ac:dyDescent="0.25">
      <c r="A9" s="41" t="s">
        <v>42</v>
      </c>
      <c r="B9" s="42">
        <v>45119</v>
      </c>
      <c r="C9" s="43" t="s">
        <v>38</v>
      </c>
      <c r="D9" s="44" t="s">
        <v>38</v>
      </c>
      <c r="E9" s="45" t="s">
        <v>46</v>
      </c>
      <c r="F9" s="43" t="s">
        <v>47</v>
      </c>
      <c r="G9" s="46">
        <v>-70494</v>
      </c>
      <c r="H9" s="66">
        <v>0.1</v>
      </c>
      <c r="I9" s="46">
        <f>+G9*H9</f>
        <v>-7049.4000000000005</v>
      </c>
      <c r="J9" s="48">
        <f t="shared" si="0"/>
        <v>-77543.399999999994</v>
      </c>
    </row>
    <row r="10" spans="1:11" x14ac:dyDescent="0.25">
      <c r="A10" s="33" t="s">
        <v>48</v>
      </c>
      <c r="B10" s="34">
        <v>45117</v>
      </c>
      <c r="C10" s="35" t="s">
        <v>49</v>
      </c>
      <c r="D10" s="36" t="s">
        <v>34</v>
      </c>
      <c r="E10" s="37" t="s">
        <v>44</v>
      </c>
      <c r="F10" s="35" t="s">
        <v>50</v>
      </c>
      <c r="G10" s="38">
        <v>3092549</v>
      </c>
      <c r="H10" s="39" t="s">
        <v>37</v>
      </c>
      <c r="I10" s="38">
        <v>247404</v>
      </c>
      <c r="J10" s="40">
        <f t="shared" si="0"/>
        <v>3339953</v>
      </c>
    </row>
    <row r="11" spans="1:11" x14ac:dyDescent="0.25">
      <c r="A11" s="41" t="s">
        <v>48</v>
      </c>
      <c r="B11" s="42">
        <v>45132</v>
      </c>
      <c r="C11" s="43" t="s">
        <v>51</v>
      </c>
      <c r="D11" s="44" t="s">
        <v>34</v>
      </c>
      <c r="E11" s="45" t="s">
        <v>44</v>
      </c>
      <c r="F11" s="43" t="s">
        <v>50</v>
      </c>
      <c r="G11" s="46">
        <v>2601128</v>
      </c>
      <c r="H11" s="47" t="s">
        <v>37</v>
      </c>
      <c r="I11" s="46">
        <v>208090</v>
      </c>
      <c r="J11" s="48">
        <f t="shared" si="0"/>
        <v>2809218</v>
      </c>
    </row>
    <row r="12" spans="1:11" x14ac:dyDescent="0.25">
      <c r="A12" s="49" t="s">
        <v>48</v>
      </c>
      <c r="B12" s="50">
        <v>45135</v>
      </c>
      <c r="C12" s="51" t="s">
        <v>38</v>
      </c>
      <c r="D12" s="52" t="s">
        <v>38</v>
      </c>
      <c r="E12" s="53" t="s">
        <v>44</v>
      </c>
      <c r="F12" s="51" t="s">
        <v>52</v>
      </c>
      <c r="G12" s="54">
        <v>-159987</v>
      </c>
      <c r="H12" s="55"/>
      <c r="I12" s="54">
        <v>-13867</v>
      </c>
      <c r="J12" s="56">
        <v>-173854</v>
      </c>
    </row>
    <row r="13" spans="1:11" x14ac:dyDescent="0.25">
      <c r="A13" s="33" t="s">
        <v>53</v>
      </c>
      <c r="B13" s="34">
        <v>45117</v>
      </c>
      <c r="C13" s="35" t="s">
        <v>54</v>
      </c>
      <c r="D13" s="36" t="s">
        <v>34</v>
      </c>
      <c r="E13" s="37" t="s">
        <v>35</v>
      </c>
      <c r="F13" s="35" t="s">
        <v>55</v>
      </c>
      <c r="G13" s="38">
        <v>1762557</v>
      </c>
      <c r="H13" s="39" t="s">
        <v>37</v>
      </c>
      <c r="I13" s="38">
        <v>141005</v>
      </c>
      <c r="J13" s="40">
        <f t="shared" si="0"/>
        <v>1903562</v>
      </c>
    </row>
    <row r="14" spans="1:11" x14ac:dyDescent="0.25">
      <c r="A14" s="49" t="s">
        <v>53</v>
      </c>
      <c r="B14" s="50">
        <v>45132</v>
      </c>
      <c r="C14" s="51" t="s">
        <v>56</v>
      </c>
      <c r="D14" s="52" t="s">
        <v>34</v>
      </c>
      <c r="E14" s="53" t="s">
        <v>35</v>
      </c>
      <c r="F14" s="51" t="s">
        <v>55</v>
      </c>
      <c r="G14" s="54">
        <v>1317840</v>
      </c>
      <c r="H14" s="55" t="s">
        <v>37</v>
      </c>
      <c r="I14" s="54">
        <v>105427</v>
      </c>
      <c r="J14" s="56">
        <f t="shared" si="0"/>
        <v>1423267</v>
      </c>
    </row>
    <row r="15" spans="1:11" x14ac:dyDescent="0.25">
      <c r="A15" s="41" t="s">
        <v>57</v>
      </c>
      <c r="B15" s="57">
        <v>45110</v>
      </c>
      <c r="C15" s="58" t="s">
        <v>58</v>
      </c>
      <c r="D15" s="59" t="s">
        <v>34</v>
      </c>
      <c r="E15" s="60" t="s">
        <v>35</v>
      </c>
      <c r="F15" s="58" t="s">
        <v>59</v>
      </c>
      <c r="G15" s="61">
        <v>1854075</v>
      </c>
      <c r="H15" s="62" t="s">
        <v>37</v>
      </c>
      <c r="I15" s="61">
        <v>148326</v>
      </c>
      <c r="J15" s="63">
        <f t="shared" si="0"/>
        <v>2002401</v>
      </c>
    </row>
    <row r="16" spans="1:11" x14ac:dyDescent="0.25">
      <c r="A16" s="41" t="s">
        <v>57</v>
      </c>
      <c r="B16" s="42">
        <v>45128</v>
      </c>
      <c r="C16" s="43" t="s">
        <v>60</v>
      </c>
      <c r="D16" s="44" t="s">
        <v>34</v>
      </c>
      <c r="E16" s="45" t="s">
        <v>35</v>
      </c>
      <c r="F16" s="43" t="s">
        <v>61</v>
      </c>
      <c r="G16" s="46">
        <v>1811915</v>
      </c>
      <c r="H16" s="47" t="s">
        <v>37</v>
      </c>
      <c r="I16" s="46">
        <v>144953</v>
      </c>
      <c r="J16" s="48">
        <f t="shared" si="0"/>
        <v>1956868</v>
      </c>
    </row>
    <row r="17" spans="1:10" x14ac:dyDescent="0.25">
      <c r="A17" s="49" t="s">
        <v>57</v>
      </c>
      <c r="B17" s="50">
        <v>45136</v>
      </c>
      <c r="C17" s="51" t="s">
        <v>38</v>
      </c>
      <c r="D17" s="52" t="s">
        <v>38</v>
      </c>
      <c r="E17" s="53" t="s">
        <v>35</v>
      </c>
      <c r="F17" s="51" t="s">
        <v>62</v>
      </c>
      <c r="G17" s="54">
        <v>-283256</v>
      </c>
      <c r="H17" s="55" t="s">
        <v>37</v>
      </c>
      <c r="I17" s="54">
        <v>-22660</v>
      </c>
      <c r="J17" s="56">
        <f t="shared" si="0"/>
        <v>-305916</v>
      </c>
    </row>
  </sheetData>
  <autoFilter ref="A4:K17"/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E13" sqref="E13"/>
    </sheetView>
  </sheetViews>
  <sheetFormatPr defaultRowHeight="15" x14ac:dyDescent="0.25"/>
  <cols>
    <col min="1" max="1" width="19.28515625" customWidth="1"/>
    <col min="2" max="2" width="12.7109375" customWidth="1"/>
    <col min="3" max="3" width="10.140625" customWidth="1"/>
    <col min="5" max="5" width="44.5703125" customWidth="1"/>
    <col min="6" max="6" width="12.140625" customWidth="1"/>
    <col min="7" max="7" width="61.28515625" customWidth="1"/>
    <col min="8" max="8" width="14.85546875" customWidth="1"/>
    <col min="9" max="9" width="9.140625" customWidth="1"/>
    <col min="10" max="11" width="11.5703125" customWidth="1"/>
  </cols>
  <sheetData>
    <row r="1" spans="1:11" ht="18.75" x14ac:dyDescent="0.3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x14ac:dyDescent="0.25">
      <c r="A2" s="132" t="s">
        <v>63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ht="21" x14ac:dyDescent="0.25">
      <c r="A3" s="67" t="s">
        <v>22</v>
      </c>
      <c r="B3" s="67" t="s">
        <v>23</v>
      </c>
      <c r="C3" s="68" t="s">
        <v>24</v>
      </c>
      <c r="D3" s="68" t="s">
        <v>25</v>
      </c>
      <c r="E3" s="68" t="s">
        <v>26</v>
      </c>
      <c r="F3" s="68" t="s">
        <v>64</v>
      </c>
      <c r="G3" s="68" t="s">
        <v>27</v>
      </c>
      <c r="H3" s="69" t="s">
        <v>28</v>
      </c>
      <c r="I3" s="68" t="s">
        <v>29</v>
      </c>
      <c r="J3" s="69" t="s">
        <v>30</v>
      </c>
      <c r="K3" s="68" t="s">
        <v>31</v>
      </c>
    </row>
    <row r="4" spans="1:11" x14ac:dyDescent="0.25">
      <c r="A4" s="70" t="s">
        <v>53</v>
      </c>
      <c r="B4" s="73">
        <v>45145</v>
      </c>
      <c r="C4" s="76" t="s">
        <v>65</v>
      </c>
      <c r="D4" s="79" t="s">
        <v>34</v>
      </c>
      <c r="E4" s="76" t="s">
        <v>35</v>
      </c>
      <c r="F4" s="79" t="s">
        <v>66</v>
      </c>
      <c r="G4" s="76" t="s">
        <v>67</v>
      </c>
      <c r="H4" s="82">
        <v>1406160</v>
      </c>
      <c r="I4" s="85" t="s">
        <v>37</v>
      </c>
      <c r="J4" s="82">
        <v>112493</v>
      </c>
      <c r="K4" s="88">
        <v>1518653</v>
      </c>
    </row>
    <row r="5" spans="1:11" x14ac:dyDescent="0.25">
      <c r="A5" s="71" t="s">
        <v>53</v>
      </c>
      <c r="B5" s="74">
        <v>45162</v>
      </c>
      <c r="C5" s="77" t="s">
        <v>68</v>
      </c>
      <c r="D5" s="80" t="s">
        <v>34</v>
      </c>
      <c r="E5" s="77" t="s">
        <v>35</v>
      </c>
      <c r="F5" s="80" t="s">
        <v>66</v>
      </c>
      <c r="G5" s="77" t="s">
        <v>67</v>
      </c>
      <c r="H5" s="83">
        <v>1514124</v>
      </c>
      <c r="I5" s="86" t="s">
        <v>37</v>
      </c>
      <c r="J5" s="83">
        <v>121130</v>
      </c>
      <c r="K5" s="89">
        <v>1635254</v>
      </c>
    </row>
    <row r="6" spans="1:11" x14ac:dyDescent="0.25">
      <c r="A6" s="72" t="s">
        <v>53</v>
      </c>
      <c r="B6" s="75">
        <v>45168</v>
      </c>
      <c r="C6" s="78" t="s">
        <v>69</v>
      </c>
      <c r="D6" s="81" t="s">
        <v>34</v>
      </c>
      <c r="E6" s="78" t="s">
        <v>35</v>
      </c>
      <c r="F6" s="81" t="s">
        <v>66</v>
      </c>
      <c r="G6" s="78" t="s">
        <v>67</v>
      </c>
      <c r="H6" s="84">
        <v>1274940</v>
      </c>
      <c r="I6" s="87" t="s">
        <v>37</v>
      </c>
      <c r="J6" s="84">
        <v>101995</v>
      </c>
      <c r="K6" s="90">
        <v>1376935</v>
      </c>
    </row>
    <row r="7" spans="1:11" x14ac:dyDescent="0.25">
      <c r="A7" s="70" t="s">
        <v>32</v>
      </c>
      <c r="B7" s="73">
        <v>45145</v>
      </c>
      <c r="C7" s="76" t="s">
        <v>70</v>
      </c>
      <c r="D7" s="79" t="s">
        <v>34</v>
      </c>
      <c r="E7" s="76" t="s">
        <v>35</v>
      </c>
      <c r="F7" s="79" t="s">
        <v>66</v>
      </c>
      <c r="G7" s="76" t="s">
        <v>41</v>
      </c>
      <c r="H7" s="82">
        <v>3327415</v>
      </c>
      <c r="I7" s="85" t="s">
        <v>37</v>
      </c>
      <c r="J7" s="82">
        <v>266193</v>
      </c>
      <c r="K7" s="88">
        <v>3593608</v>
      </c>
    </row>
    <row r="8" spans="1:11" x14ac:dyDescent="0.25">
      <c r="A8" s="71" t="s">
        <v>32</v>
      </c>
      <c r="B8" s="74">
        <v>45154</v>
      </c>
      <c r="C8" s="77" t="s">
        <v>71</v>
      </c>
      <c r="D8" s="80" t="s">
        <v>34</v>
      </c>
      <c r="E8" s="77" t="s">
        <v>35</v>
      </c>
      <c r="F8" s="80" t="s">
        <v>66</v>
      </c>
      <c r="G8" s="77" t="s">
        <v>72</v>
      </c>
      <c r="H8" s="83">
        <v>1367264</v>
      </c>
      <c r="I8" s="86" t="s">
        <v>37</v>
      </c>
      <c r="J8" s="83">
        <v>109381</v>
      </c>
      <c r="K8" s="89">
        <v>1476645</v>
      </c>
    </row>
    <row r="9" spans="1:11" x14ac:dyDescent="0.25">
      <c r="A9" s="71" t="s">
        <v>32</v>
      </c>
      <c r="B9" s="74">
        <v>45162</v>
      </c>
      <c r="C9" s="77" t="s">
        <v>73</v>
      </c>
      <c r="D9" s="80" t="s">
        <v>34</v>
      </c>
      <c r="E9" s="77" t="s">
        <v>35</v>
      </c>
      <c r="F9" s="80" t="s">
        <v>66</v>
      </c>
      <c r="G9" s="77" t="s">
        <v>72</v>
      </c>
      <c r="H9" s="83">
        <v>1622436</v>
      </c>
      <c r="I9" s="86" t="s">
        <v>37</v>
      </c>
      <c r="J9" s="83">
        <v>129795</v>
      </c>
      <c r="K9" s="89">
        <v>1752231</v>
      </c>
    </row>
    <row r="10" spans="1:11" x14ac:dyDescent="0.25">
      <c r="A10" s="71" t="s">
        <v>32</v>
      </c>
      <c r="B10" s="91">
        <v>45168</v>
      </c>
      <c r="C10" s="92" t="s">
        <v>74</v>
      </c>
      <c r="D10" s="93" t="s">
        <v>34</v>
      </c>
      <c r="E10" s="92" t="s">
        <v>35</v>
      </c>
      <c r="F10" s="93" t="s">
        <v>66</v>
      </c>
      <c r="G10" s="92" t="s">
        <v>72</v>
      </c>
      <c r="H10" s="94">
        <v>1225262</v>
      </c>
      <c r="I10" s="95" t="s">
        <v>37</v>
      </c>
      <c r="J10" s="94">
        <v>98021</v>
      </c>
      <c r="K10" s="96">
        <v>1323283</v>
      </c>
    </row>
    <row r="11" spans="1:11" x14ac:dyDescent="0.25">
      <c r="A11" s="70" t="s">
        <v>75</v>
      </c>
      <c r="B11" s="103">
        <v>45145</v>
      </c>
      <c r="C11" s="104" t="s">
        <v>76</v>
      </c>
      <c r="D11" s="105" t="s">
        <v>34</v>
      </c>
      <c r="E11" s="104" t="s">
        <v>35</v>
      </c>
      <c r="F11" s="105" t="s">
        <v>66</v>
      </c>
      <c r="G11" s="104" t="s">
        <v>61</v>
      </c>
      <c r="H11" s="106">
        <v>2027045</v>
      </c>
      <c r="I11" s="107" t="s">
        <v>37</v>
      </c>
      <c r="J11" s="106">
        <v>162164</v>
      </c>
      <c r="K11" s="108">
        <v>2189209</v>
      </c>
    </row>
    <row r="12" spans="1:11" x14ac:dyDescent="0.25">
      <c r="A12" s="71" t="s">
        <v>75</v>
      </c>
      <c r="B12" s="97">
        <v>45153</v>
      </c>
      <c r="C12" s="98" t="s">
        <v>38</v>
      </c>
      <c r="D12" s="99" t="s">
        <v>38</v>
      </c>
      <c r="E12" s="98" t="s">
        <v>35</v>
      </c>
      <c r="F12" s="99" t="s">
        <v>66</v>
      </c>
      <c r="G12" s="98" t="s">
        <v>62</v>
      </c>
      <c r="H12" s="100">
        <v>-92335</v>
      </c>
      <c r="I12" s="101" t="s">
        <v>37</v>
      </c>
      <c r="J12" s="100">
        <v>-7387</v>
      </c>
      <c r="K12" s="102">
        <v>-99722</v>
      </c>
    </row>
    <row r="13" spans="1:11" x14ac:dyDescent="0.25">
      <c r="A13" s="71" t="s">
        <v>75</v>
      </c>
      <c r="B13" s="74">
        <v>45162</v>
      </c>
      <c r="C13" s="77" t="s">
        <v>77</v>
      </c>
      <c r="D13" s="80" t="s">
        <v>34</v>
      </c>
      <c r="E13" s="77" t="s">
        <v>35</v>
      </c>
      <c r="F13" s="80" t="s">
        <v>66</v>
      </c>
      <c r="G13" s="77" t="s">
        <v>78</v>
      </c>
      <c r="H13" s="83">
        <v>1128133</v>
      </c>
      <c r="I13" s="86" t="s">
        <v>37</v>
      </c>
      <c r="J13" s="83">
        <v>90251</v>
      </c>
      <c r="K13" s="89">
        <v>1218384</v>
      </c>
    </row>
    <row r="14" spans="1:11" x14ac:dyDescent="0.25">
      <c r="A14" s="71" t="s">
        <v>75</v>
      </c>
      <c r="B14" s="74">
        <v>45163</v>
      </c>
      <c r="C14" s="77" t="s">
        <v>38</v>
      </c>
      <c r="D14" s="80" t="s">
        <v>38</v>
      </c>
      <c r="E14" s="77" t="s">
        <v>35</v>
      </c>
      <c r="F14" s="80" t="s">
        <v>66</v>
      </c>
      <c r="G14" s="77" t="s">
        <v>62</v>
      </c>
      <c r="H14" s="83">
        <v>-58608</v>
      </c>
      <c r="I14" s="86" t="s">
        <v>37</v>
      </c>
      <c r="J14" s="83">
        <v>-4689</v>
      </c>
      <c r="K14" s="89">
        <v>-63297</v>
      </c>
    </row>
    <row r="15" spans="1:11" x14ac:dyDescent="0.25">
      <c r="A15" s="72" t="s">
        <v>75</v>
      </c>
      <c r="B15" s="75">
        <v>45168</v>
      </c>
      <c r="C15" s="78" t="s">
        <v>79</v>
      </c>
      <c r="D15" s="81" t="s">
        <v>34</v>
      </c>
      <c r="E15" s="78" t="s">
        <v>35</v>
      </c>
      <c r="F15" s="81" t="s">
        <v>66</v>
      </c>
      <c r="G15" s="78" t="s">
        <v>80</v>
      </c>
      <c r="H15" s="84">
        <v>703968</v>
      </c>
      <c r="I15" s="87" t="s">
        <v>37</v>
      </c>
      <c r="J15" s="84">
        <v>56317</v>
      </c>
      <c r="K15" s="90">
        <v>760285</v>
      </c>
    </row>
    <row r="16" spans="1:11" x14ac:dyDescent="0.25">
      <c r="A16" s="70" t="s">
        <v>48</v>
      </c>
      <c r="B16" s="73">
        <v>45154</v>
      </c>
      <c r="C16" s="76" t="s">
        <v>81</v>
      </c>
      <c r="D16" s="79" t="s">
        <v>34</v>
      </c>
      <c r="E16" s="76" t="s">
        <v>44</v>
      </c>
      <c r="F16" s="79" t="s">
        <v>82</v>
      </c>
      <c r="G16" s="76" t="s">
        <v>83</v>
      </c>
      <c r="H16" s="82">
        <v>2601128</v>
      </c>
      <c r="I16" s="85" t="s">
        <v>37</v>
      </c>
      <c r="J16" s="82">
        <v>208090</v>
      </c>
      <c r="K16" s="88">
        <v>2809218</v>
      </c>
    </row>
    <row r="17" spans="1:11" x14ac:dyDescent="0.25">
      <c r="A17" s="71" t="s">
        <v>48</v>
      </c>
      <c r="B17" s="74">
        <v>45167</v>
      </c>
      <c r="C17" s="77" t="s">
        <v>38</v>
      </c>
      <c r="D17" s="80" t="s">
        <v>38</v>
      </c>
      <c r="E17" s="77" t="s">
        <v>44</v>
      </c>
      <c r="F17" s="80" t="s">
        <v>82</v>
      </c>
      <c r="G17" s="77" t="s">
        <v>84</v>
      </c>
      <c r="H17" s="83">
        <v>-106616</v>
      </c>
      <c r="I17" s="86" t="s">
        <v>37</v>
      </c>
      <c r="J17" s="83">
        <v>-8529</v>
      </c>
      <c r="K17" s="89">
        <v>-115145</v>
      </c>
    </row>
    <row r="18" spans="1:11" x14ac:dyDescent="0.25">
      <c r="A18" s="72" t="s">
        <v>48</v>
      </c>
      <c r="B18" s="75">
        <v>45168</v>
      </c>
      <c r="C18" s="78" t="s">
        <v>85</v>
      </c>
      <c r="D18" s="81" t="s">
        <v>34</v>
      </c>
      <c r="E18" s="78" t="s">
        <v>44</v>
      </c>
      <c r="F18" s="81" t="s">
        <v>82</v>
      </c>
      <c r="G18" s="78" t="s">
        <v>50</v>
      </c>
      <c r="H18" s="84">
        <v>1815220</v>
      </c>
      <c r="I18" s="87" t="s">
        <v>37</v>
      </c>
      <c r="J18" s="84">
        <v>145218</v>
      </c>
      <c r="K18" s="90">
        <v>1960438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G16" sqref="G16"/>
    </sheetView>
  </sheetViews>
  <sheetFormatPr defaultRowHeight="15" x14ac:dyDescent="0.25"/>
  <cols>
    <col min="1" max="1" width="19.5703125" customWidth="1"/>
    <col min="5" max="5" width="46.85546875" customWidth="1"/>
    <col min="7" max="7" width="60" customWidth="1"/>
    <col min="8" max="11" width="11.7109375" customWidth="1"/>
  </cols>
  <sheetData>
    <row r="1" spans="1:11" ht="18.75" x14ac:dyDescent="0.3">
      <c r="A1" s="131" t="s">
        <v>20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x14ac:dyDescent="0.25">
      <c r="A2" s="133" t="s">
        <v>86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42" customHeight="1" x14ac:dyDescent="0.25">
      <c r="A3" s="67" t="s">
        <v>93</v>
      </c>
      <c r="B3" s="67" t="s">
        <v>23</v>
      </c>
      <c r="C3" s="68" t="s">
        <v>24</v>
      </c>
      <c r="D3" s="68" t="s">
        <v>25</v>
      </c>
      <c r="E3" s="68" t="s">
        <v>26</v>
      </c>
      <c r="F3" s="68" t="s">
        <v>64</v>
      </c>
      <c r="G3" s="68" t="s">
        <v>27</v>
      </c>
      <c r="H3" s="69" t="s">
        <v>28</v>
      </c>
      <c r="I3" s="68" t="s">
        <v>29</v>
      </c>
      <c r="J3" s="69" t="s">
        <v>30</v>
      </c>
      <c r="K3" s="68" t="s">
        <v>87</v>
      </c>
    </row>
    <row r="4" spans="1:11" x14ac:dyDescent="0.25">
      <c r="A4" s="109" t="s">
        <v>32</v>
      </c>
      <c r="B4" s="110">
        <v>45189</v>
      </c>
      <c r="C4" s="109" t="s">
        <v>88</v>
      </c>
      <c r="D4" s="109" t="s">
        <v>34</v>
      </c>
      <c r="E4" s="109" t="s">
        <v>35</v>
      </c>
      <c r="F4" s="109" t="s">
        <v>66</v>
      </c>
      <c r="G4" s="109" t="s">
        <v>89</v>
      </c>
      <c r="H4" s="111">
        <v>1158114</v>
      </c>
      <c r="I4" s="112" t="s">
        <v>37</v>
      </c>
      <c r="J4" s="111">
        <v>92649</v>
      </c>
      <c r="K4" s="111">
        <v>1250763</v>
      </c>
    </row>
    <row r="5" spans="1:11" x14ac:dyDescent="0.25">
      <c r="A5" s="109" t="s">
        <v>94</v>
      </c>
      <c r="B5" s="110">
        <v>45189</v>
      </c>
      <c r="C5" s="109" t="s">
        <v>90</v>
      </c>
      <c r="D5" s="109" t="s">
        <v>34</v>
      </c>
      <c r="E5" s="109" t="s">
        <v>35</v>
      </c>
      <c r="F5" s="109" t="s">
        <v>66</v>
      </c>
      <c r="G5" s="109" t="s">
        <v>67</v>
      </c>
      <c r="H5" s="111">
        <v>479964</v>
      </c>
      <c r="I5" s="112" t="s">
        <v>37</v>
      </c>
      <c r="J5" s="111">
        <v>38397</v>
      </c>
      <c r="K5" s="111">
        <v>518361</v>
      </c>
    </row>
    <row r="6" spans="1:11" x14ac:dyDescent="0.25">
      <c r="A6" s="109" t="s">
        <v>95</v>
      </c>
      <c r="B6" s="110">
        <v>45189</v>
      </c>
      <c r="C6" s="109" t="s">
        <v>91</v>
      </c>
      <c r="D6" s="109" t="s">
        <v>34</v>
      </c>
      <c r="E6" s="109" t="s">
        <v>35</v>
      </c>
      <c r="F6" s="109" t="s">
        <v>66</v>
      </c>
      <c r="G6" s="109" t="s">
        <v>92</v>
      </c>
      <c r="H6" s="111">
        <v>1212582</v>
      </c>
      <c r="I6" s="112" t="s">
        <v>37</v>
      </c>
      <c r="J6" s="111">
        <v>97007</v>
      </c>
      <c r="K6" s="111">
        <v>1309589</v>
      </c>
    </row>
    <row r="7" spans="1:11" x14ac:dyDescent="0.25">
      <c r="A7" s="109" t="s">
        <v>96</v>
      </c>
      <c r="B7" s="110">
        <v>45189</v>
      </c>
      <c r="C7" s="109" t="s">
        <v>97</v>
      </c>
      <c r="D7" s="109" t="s">
        <v>34</v>
      </c>
      <c r="E7" s="109" t="s">
        <v>44</v>
      </c>
      <c r="F7" s="109" t="s">
        <v>82</v>
      </c>
      <c r="G7" s="109" t="s">
        <v>83</v>
      </c>
      <c r="H7" s="111">
        <v>786516</v>
      </c>
      <c r="I7" s="112" t="s">
        <v>37</v>
      </c>
      <c r="J7" s="111">
        <v>62921</v>
      </c>
      <c r="K7" s="113">
        <v>849437</v>
      </c>
    </row>
  </sheetData>
  <mergeCells count="2">
    <mergeCell ref="A1:K1"/>
    <mergeCell ref="A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N3" sqref="N3"/>
    </sheetView>
  </sheetViews>
  <sheetFormatPr defaultRowHeight="15" x14ac:dyDescent="0.25"/>
  <sheetData>
    <row r="1" spans="1:11" ht="18.75" x14ac:dyDescent="0.3">
      <c r="A1" s="129" t="s">
        <v>20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x14ac:dyDescent="0.25">
      <c r="A2" s="130" t="s">
        <v>98</v>
      </c>
      <c r="B2" s="130"/>
      <c r="C2" s="130"/>
      <c r="D2" s="130"/>
      <c r="E2" s="130"/>
      <c r="F2" s="130"/>
      <c r="G2" s="130"/>
      <c r="H2" s="130"/>
      <c r="I2" s="130"/>
      <c r="J2" s="130"/>
    </row>
    <row r="3" spans="1:11" ht="42" x14ac:dyDescent="0.25">
      <c r="A3" s="26" t="s">
        <v>22</v>
      </c>
      <c r="B3" s="27" t="s">
        <v>23</v>
      </c>
      <c r="C3" s="28" t="s">
        <v>24</v>
      </c>
      <c r="D3" s="29" t="s">
        <v>25</v>
      </c>
      <c r="E3" s="28" t="s">
        <v>27</v>
      </c>
      <c r="F3" s="29" t="s">
        <v>26</v>
      </c>
      <c r="G3" s="28" t="s">
        <v>64</v>
      </c>
      <c r="H3" s="31" t="s">
        <v>28</v>
      </c>
      <c r="I3" s="28" t="s">
        <v>29</v>
      </c>
      <c r="J3" s="31" t="s">
        <v>30</v>
      </c>
      <c r="K3" s="30" t="s">
        <v>31</v>
      </c>
    </row>
    <row r="4" spans="1:11" x14ac:dyDescent="0.25">
      <c r="A4" s="41" t="s">
        <v>99</v>
      </c>
      <c r="B4" s="57">
        <v>45238</v>
      </c>
      <c r="C4" s="58" t="s">
        <v>100</v>
      </c>
      <c r="D4" s="59" t="s">
        <v>34</v>
      </c>
      <c r="E4" s="58" t="s">
        <v>80</v>
      </c>
      <c r="F4" s="59" t="s">
        <v>35</v>
      </c>
      <c r="G4" s="58" t="s">
        <v>66</v>
      </c>
      <c r="H4" s="61">
        <v>889695</v>
      </c>
      <c r="I4" s="62" t="s">
        <v>37</v>
      </c>
      <c r="J4" s="61">
        <v>71176</v>
      </c>
      <c r="K4" s="63">
        <f t="shared" ref="K4:K12" si="0">+J4+H4</f>
        <v>960871</v>
      </c>
    </row>
    <row r="5" spans="1:11" x14ac:dyDescent="0.25">
      <c r="A5" s="41" t="s">
        <v>99</v>
      </c>
      <c r="B5" s="42">
        <v>45240</v>
      </c>
      <c r="C5" s="43" t="s">
        <v>38</v>
      </c>
      <c r="D5" s="44" t="s">
        <v>38</v>
      </c>
      <c r="E5" s="43" t="s">
        <v>39</v>
      </c>
      <c r="F5" s="44" t="s">
        <v>35</v>
      </c>
      <c r="G5" s="43" t="s">
        <v>66</v>
      </c>
      <c r="H5" s="46">
        <v>-272862</v>
      </c>
      <c r="I5" s="47" t="s">
        <v>37</v>
      </c>
      <c r="J5" s="46">
        <v>-21830</v>
      </c>
      <c r="K5" s="48">
        <f t="shared" si="0"/>
        <v>-294692</v>
      </c>
    </row>
    <row r="6" spans="1:11" x14ac:dyDescent="0.25">
      <c r="A6" s="41" t="s">
        <v>99</v>
      </c>
      <c r="B6" s="114">
        <v>45252</v>
      </c>
      <c r="C6" s="115" t="s">
        <v>101</v>
      </c>
      <c r="D6" s="116" t="s">
        <v>34</v>
      </c>
      <c r="E6" s="115" t="s">
        <v>72</v>
      </c>
      <c r="F6" s="116" t="s">
        <v>35</v>
      </c>
      <c r="G6" s="115" t="s">
        <v>66</v>
      </c>
      <c r="H6" s="117">
        <v>1169044</v>
      </c>
      <c r="I6" s="118" t="s">
        <v>37</v>
      </c>
      <c r="J6" s="117">
        <v>93524</v>
      </c>
      <c r="K6" s="119">
        <f t="shared" si="0"/>
        <v>1262568</v>
      </c>
    </row>
    <row r="7" spans="1:11" x14ac:dyDescent="0.25">
      <c r="A7" s="33" t="s">
        <v>57</v>
      </c>
      <c r="B7" s="34">
        <v>45238</v>
      </c>
      <c r="C7" s="35" t="s">
        <v>102</v>
      </c>
      <c r="D7" s="36" t="s">
        <v>34</v>
      </c>
      <c r="E7" s="35" t="s">
        <v>72</v>
      </c>
      <c r="F7" s="36" t="s">
        <v>35</v>
      </c>
      <c r="G7" s="35" t="s">
        <v>66</v>
      </c>
      <c r="H7" s="38">
        <v>1047846</v>
      </c>
      <c r="I7" s="39" t="s">
        <v>37</v>
      </c>
      <c r="J7" s="38">
        <v>83828</v>
      </c>
      <c r="K7" s="40">
        <f>+J7+H7</f>
        <v>1131674</v>
      </c>
    </row>
    <row r="8" spans="1:11" x14ac:dyDescent="0.25">
      <c r="A8" s="49" t="s">
        <v>57</v>
      </c>
      <c r="B8" s="50">
        <v>45252</v>
      </c>
      <c r="C8" s="51" t="s">
        <v>103</v>
      </c>
      <c r="D8" s="52" t="s">
        <v>34</v>
      </c>
      <c r="E8" s="51" t="s">
        <v>80</v>
      </c>
      <c r="F8" s="52" t="s">
        <v>35</v>
      </c>
      <c r="G8" s="51" t="s">
        <v>66</v>
      </c>
      <c r="H8" s="54">
        <v>1281735</v>
      </c>
      <c r="I8" s="55" t="s">
        <v>37</v>
      </c>
      <c r="J8" s="54">
        <v>102539</v>
      </c>
      <c r="K8" s="56">
        <f t="shared" si="0"/>
        <v>1384274</v>
      </c>
    </row>
    <row r="9" spans="1:11" x14ac:dyDescent="0.25">
      <c r="A9" s="41" t="s">
        <v>53</v>
      </c>
      <c r="B9" s="57">
        <v>45238</v>
      </c>
      <c r="C9" s="58" t="s">
        <v>104</v>
      </c>
      <c r="D9" s="59" t="s">
        <v>34</v>
      </c>
      <c r="E9" s="58" t="s">
        <v>67</v>
      </c>
      <c r="F9" s="59" t="s">
        <v>35</v>
      </c>
      <c r="G9" s="58" t="s">
        <v>66</v>
      </c>
      <c r="H9" s="61">
        <v>1100115</v>
      </c>
      <c r="I9" s="62" t="s">
        <v>37</v>
      </c>
      <c r="J9" s="61">
        <v>88009</v>
      </c>
      <c r="K9" s="63">
        <f>+J9+H9</f>
        <v>1188124</v>
      </c>
    </row>
    <row r="10" spans="1:11" x14ac:dyDescent="0.25">
      <c r="A10" s="41" t="s">
        <v>53</v>
      </c>
      <c r="B10" s="114">
        <v>45252</v>
      </c>
      <c r="C10" s="115" t="s">
        <v>105</v>
      </c>
      <c r="D10" s="116" t="s">
        <v>34</v>
      </c>
      <c r="E10" s="115" t="s">
        <v>67</v>
      </c>
      <c r="F10" s="116" t="s">
        <v>35</v>
      </c>
      <c r="G10" s="115" t="s">
        <v>66</v>
      </c>
      <c r="H10" s="117">
        <v>1102927</v>
      </c>
      <c r="I10" s="118" t="s">
        <v>37</v>
      </c>
      <c r="J10" s="117">
        <v>88234</v>
      </c>
      <c r="K10" s="119">
        <f t="shared" si="0"/>
        <v>1191161</v>
      </c>
    </row>
    <row r="11" spans="1:11" x14ac:dyDescent="0.25">
      <c r="A11" s="120" t="s">
        <v>48</v>
      </c>
      <c r="B11" s="34">
        <v>45238</v>
      </c>
      <c r="C11" s="35" t="s">
        <v>106</v>
      </c>
      <c r="D11" s="36" t="s">
        <v>34</v>
      </c>
      <c r="E11" s="35" t="s">
        <v>83</v>
      </c>
      <c r="F11" s="36" t="s">
        <v>44</v>
      </c>
      <c r="G11" s="35" t="s">
        <v>82</v>
      </c>
      <c r="H11" s="38">
        <v>965970</v>
      </c>
      <c r="I11" s="39" t="s">
        <v>37</v>
      </c>
      <c r="J11" s="38">
        <v>77278</v>
      </c>
      <c r="K11" s="40">
        <f t="shared" si="0"/>
        <v>1043248</v>
      </c>
    </row>
    <row r="12" spans="1:11" x14ac:dyDescent="0.25">
      <c r="A12" s="121" t="s">
        <v>48</v>
      </c>
      <c r="B12" s="50">
        <v>45252</v>
      </c>
      <c r="C12" s="51" t="s">
        <v>107</v>
      </c>
      <c r="D12" s="52" t="s">
        <v>34</v>
      </c>
      <c r="E12" s="51" t="s">
        <v>50</v>
      </c>
      <c r="F12" s="52" t="s">
        <v>44</v>
      </c>
      <c r="G12" s="51" t="s">
        <v>82</v>
      </c>
      <c r="H12" s="54">
        <v>1579282</v>
      </c>
      <c r="I12" s="55" t="s">
        <v>37</v>
      </c>
      <c r="J12" s="54">
        <v>126343</v>
      </c>
      <c r="K12" s="56">
        <f t="shared" si="0"/>
        <v>1705625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</vt:lpstr>
      <vt:lpstr>T7</vt:lpstr>
      <vt:lpstr>T8</vt:lpstr>
      <vt:lpstr>T9</vt:lpstr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2023-08-10T08:20:05Z</dcterms:created>
  <dcterms:modified xsi:type="dcterms:W3CDTF">2024-02-29T10:39:49Z</dcterms:modified>
</cp:coreProperties>
</file>