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EASY - GTGL\"/>
    </mc:Choice>
  </mc:AlternateContent>
  <xr:revisionPtr revIDLastSave="0" documentId="13_ncr:1_{E58C5D91-6192-421A-84C6-11F7E4C2FCF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N 2022-05.2023" sheetId="2" r:id="rId1"/>
    <sheet name="CN 06,2023" sheetId="8" r:id="rId2"/>
    <sheet name="T6" sheetId="9" r:id="rId3"/>
    <sheet name="T7" sheetId="10" r:id="rId4"/>
    <sheet name="2022-5.2023" sheetId="1" r:id="rId5"/>
    <sheet name="Hàng trả 2022-05.2023" sheetId="7" r:id="rId6"/>
    <sheet name="Sheet3" sheetId="6" r:id="rId7"/>
  </sheets>
  <definedNames>
    <definedName name="_xlnm._FilterDatabase" localSheetId="4" hidden="1">'2022-5.2023'!$B$96:$L$119</definedName>
    <definedName name="_xlnm._FilterDatabase" localSheetId="3" hidden="1">'T7'!$A$4:$L$17</definedName>
  </definedNames>
  <calcPr calcId="181029"/>
</workbook>
</file>

<file path=xl/calcChain.xml><?xml version="1.0" encoding="utf-8"?>
<calcChain xmlns="http://schemas.openxmlformats.org/spreadsheetml/2006/main">
  <c r="J3" i="10" l="1"/>
  <c r="J9" i="8" l="1"/>
  <c r="D9" i="8"/>
  <c r="C6" i="8"/>
  <c r="O6" i="8"/>
  <c r="J26" i="8"/>
  <c r="I23" i="8"/>
  <c r="C23" i="8"/>
  <c r="E30" i="8" s="1"/>
  <c r="I6" i="8"/>
  <c r="G3" i="10"/>
  <c r="I3" i="10"/>
  <c r="E29" i="8"/>
  <c r="Q12" i="8"/>
  <c r="J15" i="10"/>
  <c r="J5" i="10"/>
  <c r="J6" i="10"/>
  <c r="J13" i="10"/>
  <c r="J7" i="10"/>
  <c r="J16" i="10"/>
  <c r="J14" i="10"/>
  <c r="J17" i="10"/>
  <c r="J10" i="10"/>
  <c r="J9" i="10"/>
  <c r="J11" i="10"/>
  <c r="J12" i="10"/>
  <c r="J8" i="10"/>
  <c r="K6" i="9"/>
  <c r="J6" i="9"/>
  <c r="J11" i="9"/>
  <c r="K11" i="9" s="1"/>
  <c r="J10" i="9"/>
  <c r="K10" i="9" s="1"/>
  <c r="K14" i="9"/>
  <c r="K13" i="9"/>
  <c r="K10" i="8"/>
  <c r="K12" i="8" s="1"/>
  <c r="E10" i="8"/>
  <c r="E12" i="8" s="1"/>
  <c r="I56" i="2"/>
  <c r="I57" i="2"/>
  <c r="I58" i="2"/>
  <c r="I59" i="2"/>
  <c r="I55" i="2"/>
  <c r="I50" i="2"/>
  <c r="I51" i="2"/>
  <c r="I52" i="2"/>
  <c r="I53" i="2"/>
  <c r="I49" i="2"/>
  <c r="I48" i="2"/>
  <c r="I47" i="2"/>
  <c r="I46" i="2"/>
  <c r="I29" i="2"/>
  <c r="J24" i="2"/>
  <c r="J21" i="2"/>
  <c r="J22" i="2"/>
  <c r="J23" i="2"/>
  <c r="J20" i="2"/>
  <c r="J12" i="2"/>
  <c r="J13" i="2"/>
  <c r="J14" i="2"/>
  <c r="J15" i="2"/>
  <c r="J11" i="2"/>
  <c r="J10" i="2"/>
  <c r="J9" i="2"/>
  <c r="J8" i="2"/>
  <c r="I8" i="2"/>
  <c r="J6" i="2"/>
  <c r="J5" i="2"/>
  <c r="I5" i="2"/>
  <c r="K29" i="8"/>
  <c r="P9" i="8"/>
  <c r="D26" i="8"/>
  <c r="M126" i="7"/>
  <c r="P18" i="2"/>
  <c r="P19" i="2"/>
  <c r="P20" i="2"/>
  <c r="P21" i="2"/>
  <c r="P22" i="2"/>
  <c r="P23" i="2"/>
  <c r="P24" i="2"/>
  <c r="P25" i="2"/>
  <c r="P26" i="2"/>
  <c r="P17" i="2"/>
  <c r="A92" i="7"/>
  <c r="K67" i="1"/>
  <c r="A50" i="1"/>
  <c r="E13" i="8" l="1"/>
  <c r="Q13" i="8"/>
  <c r="K13" i="8"/>
  <c r="K30" i="8"/>
  <c r="C34" i="8" s="1"/>
  <c r="A125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F63" i="2" s="1"/>
  <c r="A27" i="7"/>
  <c r="F57" i="2" s="1"/>
  <c r="A28" i="7"/>
  <c r="F58" i="2" s="1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3" i="7"/>
  <c r="F18" i="2" s="1"/>
  <c r="A94" i="7"/>
  <c r="A95" i="7"/>
  <c r="F19" i="2" s="1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2" i="7"/>
  <c r="P60" i="2" s="1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F22" i="2" s="1"/>
  <c r="M99" i="7"/>
  <c r="M98" i="7"/>
  <c r="M97" i="7"/>
  <c r="M96" i="7"/>
  <c r="M95" i="7"/>
  <c r="M94" i="7"/>
  <c r="M93" i="7"/>
  <c r="F24" i="2" s="1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M3" i="7"/>
  <c r="M2" i="7"/>
  <c r="C16" i="8" l="1"/>
  <c r="P61" i="2"/>
  <c r="F64" i="2"/>
  <c r="P59" i="2"/>
  <c r="F62" i="2"/>
  <c r="P58" i="2"/>
  <c r="F17" i="2"/>
  <c r="F61" i="2"/>
  <c r="P57" i="2"/>
  <c r="F60" i="2"/>
  <c r="P56" i="2"/>
  <c r="F23" i="2"/>
  <c r="F59" i="2"/>
  <c r="F21" i="2"/>
  <c r="F20" i="2"/>
  <c r="F56" i="2"/>
  <c r="P63" i="2"/>
  <c r="P55" i="2"/>
  <c r="P62" i="2"/>
  <c r="F55" i="2"/>
  <c r="K26" i="1"/>
  <c r="A110" i="1"/>
  <c r="A111" i="1"/>
  <c r="A112" i="1"/>
  <c r="A113" i="1"/>
  <c r="A114" i="1"/>
  <c r="A115" i="1"/>
  <c r="A116" i="1"/>
  <c r="A117" i="1"/>
  <c r="A118" i="1"/>
  <c r="A83" i="1"/>
  <c r="A84" i="1"/>
  <c r="A85" i="1"/>
  <c r="A86" i="1"/>
  <c r="A87" i="1"/>
  <c r="A88" i="1"/>
  <c r="K89" i="1"/>
  <c r="K119" i="1"/>
  <c r="A15" i="1"/>
  <c r="A16" i="1"/>
  <c r="A17" i="1"/>
  <c r="A18" i="1"/>
  <c r="A19" i="1"/>
  <c r="A20" i="1"/>
  <c r="A21" i="1"/>
  <c r="A22" i="1"/>
  <c r="A23" i="1"/>
  <c r="A24" i="1"/>
  <c r="A25" i="1"/>
  <c r="A31" i="1"/>
  <c r="A32" i="1"/>
  <c r="A33" i="1"/>
  <c r="A34" i="1"/>
  <c r="A35" i="1"/>
  <c r="A59" i="1"/>
  <c r="A55" i="1"/>
  <c r="A61" i="1"/>
  <c r="A56" i="1"/>
  <c r="A60" i="1"/>
  <c r="A57" i="1"/>
  <c r="A62" i="1"/>
  <c r="A58" i="1"/>
  <c r="A64" i="1"/>
  <c r="A63" i="1"/>
  <c r="A65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71" i="1"/>
  <c r="A72" i="1"/>
  <c r="A73" i="1"/>
  <c r="A74" i="1"/>
  <c r="A75" i="1"/>
  <c r="A76" i="1"/>
  <c r="A77" i="1"/>
  <c r="A78" i="1"/>
  <c r="A79" i="1"/>
  <c r="A80" i="1"/>
  <c r="A81" i="1"/>
  <c r="A82" i="1"/>
  <c r="A4" i="1"/>
  <c r="A5" i="1"/>
  <c r="A6" i="1"/>
  <c r="A7" i="1"/>
  <c r="A8" i="1"/>
  <c r="A9" i="1"/>
  <c r="A10" i="1"/>
  <c r="A11" i="1"/>
  <c r="A12" i="1"/>
  <c r="A13" i="1"/>
  <c r="A14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1" i="1"/>
  <c r="A52" i="1"/>
  <c r="A53" i="1"/>
  <c r="A54" i="1"/>
  <c r="A3" i="1"/>
  <c r="F66" i="2" l="1"/>
  <c r="E42" i="2"/>
  <c r="E8" i="2"/>
  <c r="E5" i="2"/>
  <c r="E14" i="2"/>
  <c r="O42" i="2"/>
  <c r="O50" i="2"/>
  <c r="O12" i="2"/>
  <c r="E51" i="2"/>
  <c r="E13" i="2"/>
  <c r="E50" i="2"/>
  <c r="E12" i="2"/>
  <c r="O49" i="2"/>
  <c r="E15" i="2"/>
  <c r="O53" i="2"/>
  <c r="O11" i="2"/>
  <c r="O52" i="2"/>
  <c r="O15" i="2"/>
  <c r="O51" i="2"/>
  <c r="O14" i="2"/>
  <c r="O13" i="2"/>
  <c r="E49" i="2"/>
  <c r="E53" i="2"/>
  <c r="E11" i="2"/>
  <c r="E52" i="2"/>
  <c r="F27" i="2"/>
  <c r="O5" i="2"/>
  <c r="O48" i="2"/>
  <c r="E47" i="2"/>
  <c r="O6" i="2"/>
  <c r="O4" i="2"/>
  <c r="O43" i="2"/>
  <c r="E7" i="2"/>
  <c r="E6" i="2"/>
  <c r="E9" i="2"/>
  <c r="O46" i="2"/>
  <c r="O10" i="2"/>
  <c r="E46" i="2"/>
  <c r="E45" i="2"/>
  <c r="E4" i="2"/>
  <c r="E44" i="2"/>
  <c r="E10" i="2"/>
  <c r="E43" i="2"/>
  <c r="O9" i="2"/>
  <c r="O47" i="2"/>
  <c r="O45" i="2"/>
  <c r="O7" i="2"/>
  <c r="O44" i="2"/>
  <c r="O8" i="2"/>
  <c r="E48" i="2"/>
  <c r="P27" i="2" l="1"/>
  <c r="R31" i="2" s="1"/>
  <c r="P66" i="2"/>
  <c r="E54" i="2"/>
  <c r="O54" i="2"/>
  <c r="O16" i="2"/>
  <c r="E16" i="2"/>
  <c r="G31" i="2" s="1"/>
  <c r="G70" i="2" l="1"/>
  <c r="Q31" i="2"/>
  <c r="Q70" i="2"/>
</calcChain>
</file>

<file path=xl/sharedStrings.xml><?xml version="1.0" encoding="utf-8"?>
<sst xmlns="http://schemas.openxmlformats.org/spreadsheetml/2006/main" count="2203" uniqueCount="414">
  <si>
    <t>Số hóa đơn</t>
  </si>
  <si>
    <t>00017181</t>
  </si>
  <si>
    <t>TẦNG 5, TÒA V2, CHUNG CƯ  THE TERRA AN HƯNG, P. LA KHÊ, Q. HÀ ĐỘNG, HÀ NỘI</t>
  </si>
  <si>
    <t>00052924</t>
  </si>
  <si>
    <t>Ngày chứng từ</t>
  </si>
  <si>
    <t>00047891</t>
  </si>
  <si>
    <t>00017182</t>
  </si>
  <si>
    <t>Khách hàng</t>
  </si>
  <si>
    <t>Tiền chiết khấu</t>
  </si>
  <si>
    <t>EASYMART</t>
  </si>
  <si>
    <t>EASYMART The Terra An Hưng, Hà Đông, HN</t>
  </si>
  <si>
    <t>CÔNG TY CỔ PHẦN THƯƠNG MẠI VÀ DỊCH VỤ EASYMART</t>
  </si>
  <si>
    <t>00047021</t>
  </si>
  <si>
    <t>00019766</t>
  </si>
  <si>
    <t>00045647</t>
  </si>
  <si>
    <t>00027274</t>
  </si>
  <si>
    <t>1C22TNT</t>
  </si>
  <si>
    <t>00041705</t>
  </si>
  <si>
    <t>00054302</t>
  </si>
  <si>
    <t>00046531</t>
  </si>
  <si>
    <t>E04 - Goldmark Diamond</t>
  </si>
  <si>
    <t>Tòa  Diamond Goldmark City 136 Hồ Tùng Mậu, Phường Phú Diễn, Quận Bắc Từ Liêm, Hà Nội</t>
  </si>
  <si>
    <t>Tổng tiền hàng</t>
  </si>
  <si>
    <t>00020863</t>
  </si>
  <si>
    <t>Tiền thuế GTGT</t>
  </si>
  <si>
    <t>00029086</t>
  </si>
  <si>
    <t>Mã khách hàng</t>
  </si>
  <si>
    <t>00022033</t>
  </si>
  <si>
    <t>Chi nhánh</t>
  </si>
  <si>
    <t>TẦNG 5, TÒA V2, THE TERRA AN HƯNG, P. LA KHÊ, Q. HÀ ĐÔNG, HÀ NỘI ( CK CỐ ĐỊNH 4%+ 10% ĐƠN ĐẦU + 10% ĐƠN KHAI TRƯƠNG)</t>
  </si>
  <si>
    <t>Bán hàng E04 - Goldmark Diamond theo hóa đơn 00019766</t>
  </si>
  <si>
    <t>00056730</t>
  </si>
  <si>
    <t>00017969</t>
  </si>
  <si>
    <t>TÒA DIAMOND GOLDMART CITY 136 HỒ TÙNG MẬU, P. PHÚ DIỄN, Q. BẮC TỪ LIÊM, HÀ NỘI (CK CỐ ĐỊNH 4% + 10% ĐƠN ĐẦU)</t>
  </si>
  <si>
    <t>E06 - TẦNG 5, TÒA V2, THE TERRA AN HƯNG, P. LA KHÊ, QUẬN HÀ ĐÔNG, HÀ NỘI, SĐT : 0866833194, CK CỐ ĐỊNH 4%</t>
  </si>
  <si>
    <t>00029390</t>
  </si>
  <si>
    <t>00057624</t>
  </si>
  <si>
    <t>00030301</t>
  </si>
  <si>
    <t>00050310</t>
  </si>
  <si>
    <t>00026852</t>
  </si>
  <si>
    <t>00051966</t>
  </si>
  <si>
    <t>Diễn giải</t>
  </si>
  <si>
    <t>00024372</t>
  </si>
  <si>
    <t>Tổng tiền thanh toán</t>
  </si>
  <si>
    <t>EASYMART 136 Hồ Tùng Mậu, Bắc Từ Liêm, HN</t>
  </si>
  <si>
    <t>00055201</t>
  </si>
  <si>
    <t>00036432</t>
  </si>
  <si>
    <t>00050308</t>
  </si>
  <si>
    <t>E04- TÒA DIAMOND GOLDMARK CITY 136 HỒ TÙNG MẬU, P. PHÚ DIỄN, QUẬN BẮC TỪ LIÊM, HÀ NỘI, SĐT : 0329718080 , CK CỐ ĐỊNH 4%</t>
  </si>
  <si>
    <t>00036046</t>
  </si>
  <si>
    <t>E04- TÒA DIAMOND GOLDMARK CITY, 136 HỒ TÙNG MẬU, P. PHÚ DIỄN, QUẬN BẮC TỪ LIÊM, HÀ NỘI, SĐT : 0374685577, CK CỐ ĐỊNH 4%</t>
  </si>
  <si>
    <t>00037192</t>
  </si>
  <si>
    <t>Ký hiệu HĐ</t>
  </si>
  <si>
    <t>00020604</t>
  </si>
  <si>
    <t>00037215</t>
  </si>
  <si>
    <t>00029523</t>
  </si>
  <si>
    <t>00053529</t>
  </si>
  <si>
    <t>00034166</t>
  </si>
  <si>
    <t>00051947</t>
  </si>
  <si>
    <t>E06 - TẦNG 5, TÒA V2, THE TERRA AN HƯNG, P. LA KHÊ, QUẬN HÀ ĐÔNG, HÀ NỘI, SĐT : 0866833194</t>
  </si>
  <si>
    <t>Tòa Diamond Goldmark city 136 Hồ Tùng Mậu, P. Phú Diễn, Q. Bắc Từ Liêm, Hà Nội, SĐT : 032.971.8080</t>
  </si>
  <si>
    <t>00048742</t>
  </si>
  <si>
    <t>Nội dung</t>
  </si>
  <si>
    <t>Số tiền bán hàng  (+V)</t>
  </si>
  <si>
    <t>Giảm trừ</t>
  </si>
  <si>
    <t>Sô tiền khách đã thanh toán</t>
  </si>
  <si>
    <t>Số đầu kỳ</t>
  </si>
  <si>
    <t xml:space="preserve">Hàng bán </t>
  </si>
  <si>
    <t>Tổng bán hàng</t>
  </si>
  <si>
    <t xml:space="preserve">Hàng trả </t>
  </si>
  <si>
    <t>Tổng hàng trả</t>
  </si>
  <si>
    <t xml:space="preserve">Thanh toán </t>
  </si>
  <si>
    <t>Tổng đã thanh toán</t>
  </si>
  <si>
    <t xml:space="preserve">Dư nợ phải thu </t>
  </si>
  <si>
    <t>DANH SÁCH BÁN HÀNG - E04- TÒA DIAMOND GOLDMARK CITY</t>
  </si>
  <si>
    <t>DANH SÁCH BÁN HÀNG - THE TERRA AN HƯNG</t>
  </si>
  <si>
    <t>Tháng</t>
  </si>
  <si>
    <t>Mã trả hàng nhập</t>
  </si>
  <si>
    <t>Thời gian</t>
  </si>
  <si>
    <t>Tên hàng</t>
  </si>
  <si>
    <t>ĐVT</t>
  </si>
  <si>
    <t>Số lượng</t>
  </si>
  <si>
    <t>Giá trả hàng</t>
  </si>
  <si>
    <t>Thành tiền trả hàng</t>
  </si>
  <si>
    <t>E01 - 47 Nguyễn Tuân</t>
  </si>
  <si>
    <t>THN001209</t>
  </si>
  <si>
    <t>31/08/2022 16:00:48</t>
  </si>
  <si>
    <t>Giò sụn gà_Thu Hằng_250g</t>
  </si>
  <si>
    <t>gói</t>
  </si>
  <si>
    <t>Giò tai nấm hương_Thu Hằng 250g</t>
  </si>
  <si>
    <t>Gói</t>
  </si>
  <si>
    <t>Giò lụa_Thu Hằng_250g</t>
  </si>
  <si>
    <t>Bắp muối_Thu Hằng_200g</t>
  </si>
  <si>
    <t>Tai heo muối_Thu Hằng_200g</t>
  </si>
  <si>
    <t>Giò tai lưỡi xào_Thu Hằng_250g</t>
  </si>
  <si>
    <t>THN001325</t>
  </si>
  <si>
    <t>21/12/2022 12:42:43</t>
  </si>
  <si>
    <t>THN001165</t>
  </si>
  <si>
    <t>19/07/2022 12:05:22</t>
  </si>
  <si>
    <t>Đùi gà sốt cay vị Tứ Xuyên_Thu Hằng_500g</t>
  </si>
  <si>
    <t>Khay</t>
  </si>
  <si>
    <t>Chả nướng_Thu Hằng_300g</t>
  </si>
  <si>
    <t>Chân gà rút xương sốt siêu cay_Thu Hằng_400g</t>
  </si>
  <si>
    <t>THN001161</t>
  </si>
  <si>
    <t>13/07/2022 10:33:20</t>
  </si>
  <si>
    <t>THN001389</t>
  </si>
  <si>
    <t>10/02/2023 09:26:19</t>
  </si>
  <si>
    <t>THN001418</t>
  </si>
  <si>
    <t>08/03/2023 11:24:13</t>
  </si>
  <si>
    <t>Gà muối_Thu Hằng_500g</t>
  </si>
  <si>
    <t>THN001458</t>
  </si>
  <si>
    <t>06/04/2023 14:31:11</t>
  </si>
  <si>
    <t>THN001301</t>
  </si>
  <si>
    <t>05/12/2022 10:39:37</t>
  </si>
  <si>
    <t>THN001236</t>
  </si>
  <si>
    <t>05/10/2022 12:48:02</t>
  </si>
  <si>
    <t>THN001472</t>
  </si>
  <si>
    <t>04/05/2023 14:36:30</t>
  </si>
  <si>
    <t>THN001379..</t>
  </si>
  <si>
    <t>03/02/2023 15:27:19</t>
  </si>
  <si>
    <t>Giò lụa cây_Thu Hằng_250g</t>
  </si>
  <si>
    <t>E03 - 16 Tam Trinh</t>
  </si>
  <si>
    <t>THN000316</t>
  </si>
  <si>
    <t>31/08/2022 14:48:38</t>
  </si>
  <si>
    <t>THN000379</t>
  </si>
  <si>
    <t>29/12/2022 11:07:35</t>
  </si>
  <si>
    <t>Chả cốm_Thu Hằng_300g</t>
  </si>
  <si>
    <t>THN000346</t>
  </si>
  <si>
    <t>29/10/2022 11:08:30</t>
  </si>
  <si>
    <t>THN000329</t>
  </si>
  <si>
    <t>27/09/2022 10:00:11</t>
  </si>
  <si>
    <t>THN001687</t>
  </si>
  <si>
    <t>25/04/2023 14:41:29</t>
  </si>
  <si>
    <t>THN000428</t>
  </si>
  <si>
    <t>25/02/2023 14:13:07</t>
  </si>
  <si>
    <t>THN000375</t>
  </si>
  <si>
    <t>16/12/2022 14:33:11</t>
  </si>
  <si>
    <t>THN000374</t>
  </si>
  <si>
    <t>16/12/2022 14:30:53</t>
  </si>
  <si>
    <t>THN000302</t>
  </si>
  <si>
    <t>16/07/2022 08:57:32</t>
  </si>
  <si>
    <t>THN001548</t>
  </si>
  <si>
    <t>13/03/2023 11:05:15</t>
  </si>
  <si>
    <t>Mọc nấm hương_Thu Hằng_250g</t>
  </si>
  <si>
    <t>THN001640</t>
  </si>
  <si>
    <t>12/04/2023 12:47:59</t>
  </si>
  <si>
    <t>THN000381</t>
  </si>
  <si>
    <t>03/01/2023 12:17:13</t>
  </si>
  <si>
    <t>THN001607</t>
  </si>
  <si>
    <t>31/03/2023 16:07:17</t>
  </si>
  <si>
    <t>THN000982</t>
  </si>
  <si>
    <t>27/07/2022 15:48:14</t>
  </si>
  <si>
    <t>THN001333</t>
  </si>
  <si>
    <t>26/12/2022 10:18:14</t>
  </si>
  <si>
    <t>THN001693</t>
  </si>
  <si>
    <t>26/04/2023 14:58:37</t>
  </si>
  <si>
    <t>THN001202</t>
  </si>
  <si>
    <t>25/10/2022 15:14:38</t>
  </si>
  <si>
    <t>THN000972</t>
  </si>
  <si>
    <t>25/07/2022 12:55:12</t>
  </si>
  <si>
    <t>THN001330</t>
  </si>
  <si>
    <t>23/12/2022 15:51:57</t>
  </si>
  <si>
    <t>THN000891</t>
  </si>
  <si>
    <t>23/06/2022 15:01:51</t>
  </si>
  <si>
    <t>THN001679</t>
  </si>
  <si>
    <t>21/04/2023 13:30:57</t>
  </si>
  <si>
    <t>THN000984</t>
  </si>
  <si>
    <t>17/07/2022 15:00:34</t>
  </si>
  <si>
    <t>THN001745</t>
  </si>
  <si>
    <t>17/05/2023 14:40:59</t>
  </si>
  <si>
    <t>THN001377</t>
  </si>
  <si>
    <t>16/01/2023 15:36:45</t>
  </si>
  <si>
    <t>THN001459</t>
  </si>
  <si>
    <t>15/02/2023 15:12:15</t>
  </si>
  <si>
    <t>THN001304</t>
  </si>
  <si>
    <t>13/12/2022 15:02:37</t>
  </si>
  <si>
    <t>THN001359</t>
  </si>
  <si>
    <t>11/01/2023 12:15:04</t>
  </si>
  <si>
    <t>THN001303</t>
  </si>
  <si>
    <t>10/12/2022 11:00:26</t>
  </si>
  <si>
    <t>THN001233</t>
  </si>
  <si>
    <t>10/11/2022 16:08:01</t>
  </si>
  <si>
    <t>THN001363</t>
  </si>
  <si>
    <t>08/01/2023 11:30:25</t>
  </si>
  <si>
    <t>THN001715</t>
  </si>
  <si>
    <t>04/05/2023 11:00:00</t>
  </si>
  <si>
    <t>E06 - Terra V2</t>
  </si>
  <si>
    <t>THN001484</t>
  </si>
  <si>
    <t>23/02/2023 10:58:54</t>
  </si>
  <si>
    <t>THN001760</t>
  </si>
  <si>
    <t>22/05/2023 17:21:27</t>
  </si>
  <si>
    <t>THN001576</t>
  </si>
  <si>
    <t>22/03/2023 15:58:38</t>
  </si>
  <si>
    <t>THN001317</t>
  </si>
  <si>
    <t>17/12/2022 10:16:53</t>
  </si>
  <si>
    <t>THN001460</t>
  </si>
  <si>
    <t>16/02/2023 08:49:04</t>
  </si>
  <si>
    <t>THN001041</t>
  </si>
  <si>
    <t>14/08/2022 20:08:30</t>
  </si>
  <si>
    <t>THN001650</t>
  </si>
  <si>
    <t>14/04/2023 15:25:43</t>
  </si>
  <si>
    <t>THN001547</t>
  </si>
  <si>
    <t>13/03/2023 10:35:19</t>
  </si>
  <si>
    <t>THN001434</t>
  </si>
  <si>
    <t>07/02/2023 11:35:59</t>
  </si>
  <si>
    <t>THN001153</t>
  </si>
  <si>
    <t>06/10/2022 15:11:27</t>
  </si>
  <si>
    <t>THN001346</t>
  </si>
  <si>
    <t>06/01/2023 13:40:43</t>
  </si>
  <si>
    <t>THN001611</t>
  </si>
  <si>
    <t>03/04/2023 11:18:37</t>
  </si>
  <si>
    <t>THEO DÕI CÔNG NỢ 2022/ THE TERRA AN HƯNG</t>
  </si>
  <si>
    <t>THEO DÕI CÔNG NỢ 2022/ E04- TÒA DIAMOND GOLDMARK CITY</t>
  </si>
  <si>
    <t>00017183</t>
  </si>
  <si>
    <t>GTGL</t>
  </si>
  <si>
    <t>CÔNG TY TNHH GTGL VIỆT NAM</t>
  </si>
  <si>
    <t>16 TAM TRINH, P. MINH KHAI, Q. HAI BÀ TRƯNG, HÀ NỘI ( CK CỐ ĐỊNH 4%+ 10% ĐƠN ĐẦU)</t>
  </si>
  <si>
    <t>00020334</t>
  </si>
  <si>
    <t>16 TAM TRINH, PHƯỜNG MINH KHAI, QUẬN HAI BÀ TRƯNG, TP HÀ NỘI , SĐT : 086.610.6168</t>
  </si>
  <si>
    <t>00021929</t>
  </si>
  <si>
    <t>E03- SỐ 16 TAM TRINH, P. MINH KHAI, QUẬN HAI BÀ TRƯNG, HÀ NỘI, SĐT : 086.610.6168 (ck cố định 4%)</t>
  </si>
  <si>
    <t>00025136</t>
  </si>
  <si>
    <t>E03- 16 TAM TRINH, P. MINH KHAI, QUẬN HAI BÀ TRƯNG, HÀ NỘI, SĐT : 0866106168, CK CỐ ĐỊNH 4%</t>
  </si>
  <si>
    <t>00027275</t>
  </si>
  <si>
    <t>00029533</t>
  </si>
  <si>
    <t>00036433</t>
  </si>
  <si>
    <t>00040280</t>
  </si>
  <si>
    <t>00045766</t>
  </si>
  <si>
    <t>00048758</t>
  </si>
  <si>
    <t>00050307</t>
  </si>
  <si>
    <t>00051686</t>
  </si>
  <si>
    <t>E03- SỐ 16 TAM TRINH, P. MINH KHAI, QUẬN HAI BÀ TRƯNG, HÀ NỘI, SĐT : 086.610.6168</t>
  </si>
  <si>
    <t>00051687</t>
  </si>
  <si>
    <t>SỐ 16 TAM TRINH, P. MINH KHAI, QUẬN HAI BÀ TRƯNG, HÀ NỘI, SĐT : 086.610.6168</t>
  </si>
  <si>
    <t>00055182</t>
  </si>
  <si>
    <t>DANH SÁCH BÁN HÀNG - 16 TAM TRINH</t>
  </si>
  <si>
    <t>00055463</t>
  </si>
  <si>
    <t>E01- TÒA FS GOLDSEASON 47 NGUYỄN TUÂN, P. THANH XUÂN TRUNG, QUẬN THANH XUÂN, HÀ NỘI, SĐT : 086.617.5768 ( CK CỐ ĐỊNH 4%)</t>
  </si>
  <si>
    <t>00055225</t>
  </si>
  <si>
    <t>00051055</t>
  </si>
  <si>
    <t>00048648</t>
  </si>
  <si>
    <t>00047066</t>
  </si>
  <si>
    <t>00045795</t>
  </si>
  <si>
    <t>00040255</t>
  </si>
  <si>
    <t>00036431</t>
  </si>
  <si>
    <t>00029771</t>
  </si>
  <si>
    <t>00027361</t>
  </si>
  <si>
    <t>00023750</t>
  </si>
  <si>
    <t>00020335</t>
  </si>
  <si>
    <t>TÒA NHÀ FS, GOLDSEASON, 47 NGUYỄN TUÂN, PHƯỜNG THANH XUÂN TRUNG, QUẬN THANH XUÂN, HÀ NỘI, SĐT : 0866175768</t>
  </si>
  <si>
    <t>00017184</t>
  </si>
  <si>
    <t>TÒA FS GOLDSEASON 47 NGUYỄN TUÂN, P. THANH XUÂN TRUNG, Q. THANH XUÂN, HÀ NỘI (CK CỐ ĐỊNH 4%+ 10% ĐƠN ĐẦU)</t>
  </si>
  <si>
    <t>THEO DÕI CÔNG NỢ 2022/ 16 TAM TRINH</t>
  </si>
  <si>
    <t>DANH SÁCH BÁN HÀNG - 47 NGUYỄN TUÂN</t>
  </si>
  <si>
    <t>00015731</t>
  </si>
  <si>
    <t>ck cố định 4% - EASYMART 136 Hồ Tùng Mậu, Bắc Từ Liêm, HN</t>
  </si>
  <si>
    <t>00001582</t>
  </si>
  <si>
    <t>CK CỐ ĐỊNH 4% - EASYMART 136 Hồ Tùng Mậu, Bắc Từ Liêm, HN</t>
  </si>
  <si>
    <t>00022178</t>
  </si>
  <si>
    <t>00002882</t>
  </si>
  <si>
    <t>00015752</t>
  </si>
  <si>
    <t>00008610</t>
  </si>
  <si>
    <t>00019084</t>
  </si>
  <si>
    <t>00003992</t>
  </si>
  <si>
    <t>00025943</t>
  </si>
  <si>
    <t>Bán hàng EASYMART 136 Hồ Tùng Mậu, Bắc Từ Liêm, HN, HN, CK 4% CỐ ĐỊNH, KM GÀ MUỐI 500G X 20% TỪ 25-04-2023 ĐẾN 15-05-2023 - EASYMART The Terra An Hưng, Hà Đông, HN</t>
  </si>
  <si>
    <t>00023743</t>
  </si>
  <si>
    <t>00029982</t>
  </si>
  <si>
    <t>Bán hàng EASYMART 136 Hồ Tùng Mậu, Bắc Từ Liêm, HN, HN, CK 4% CỐ ĐỊNH</t>
  </si>
  <si>
    <t>00000072</t>
  </si>
  <si>
    <t>00000267</t>
  </si>
  <si>
    <t>00002879</t>
  </si>
  <si>
    <t>00004059</t>
  </si>
  <si>
    <t>00012850</t>
  </si>
  <si>
    <t>E06 - TẦNG 5, TÒA V2, THE TERRA AN HƯNG, P. LA KHÊ, QUẬN HÀ ĐÔNG, HÀ NỘI, SĐT : 0866833194, CK CỐ ĐỊNH 4% - EASYMART The Terra An Hưng, Hà Đông, HN</t>
  </si>
  <si>
    <t>00019086</t>
  </si>
  <si>
    <t>00023605</t>
  </si>
  <si>
    <t>EASYMART The Terra An Hưng, Hà Đông, HN, ck cố định 4%</t>
  </si>
  <si>
    <t>00025164</t>
  </si>
  <si>
    <t>Bán hàng EASYMART The Terra An Hưng, Hà Đông, HN, CK 4% CỐ ĐỊNH, KM GÀ MUỐI 500G X 20% TỪ 25-04-2023 ĐẾN 15-05-2023 - EASYMART The Terra An Hưng, Hà Đông, HN</t>
  </si>
  <si>
    <t>00025446</t>
  </si>
  <si>
    <t>00029665</t>
  </si>
  <si>
    <t>Bán hàng EASYMART The Terra An Hưng, Hà Đông, HN, CK 4% CỐ ĐỊNH</t>
  </si>
  <si>
    <t>00031522</t>
  </si>
  <si>
    <t>00000073</t>
  </si>
  <si>
    <t>Easymart 16 Tam Trinh.  CK CỐ ĐỊNH 4%</t>
  </si>
  <si>
    <t>00001526</t>
  </si>
  <si>
    <t>Easymart 16 Tam Trinh</t>
  </si>
  <si>
    <t>00002880</t>
  </si>
  <si>
    <t>00008993</t>
  </si>
  <si>
    <t>00019121</t>
  </si>
  <si>
    <t>00024981</t>
  </si>
  <si>
    <t>Easymart 16 Tam Trinh.  CK CỐ ĐỊNH 4%, KM GÀ MUỐI 500G X 20% TỪ 25-04-2023 ĐẾN 15-05-2023</t>
  </si>
  <si>
    <t>00000764</t>
  </si>
  <si>
    <t>Easymart 47 Nguyễn Tuân. CHIẾT KHẤU CỐ ĐỊNH 4%</t>
  </si>
  <si>
    <t>00002881</t>
  </si>
  <si>
    <t>00008606</t>
  </si>
  <si>
    <t>Easymart 47 Nguyễn Tuân - CK CỐ ĐỊNH 4%</t>
  </si>
  <si>
    <t>00012793</t>
  </si>
  <si>
    <t>Easymart 47 Nguyễn Tuân - CK CỐ ĐỊNH 4% - CÔNG TY TNHH GTGL VIỆT NAM / Easymart 47 Nguyễn Tuân</t>
  </si>
  <si>
    <t>00015772</t>
  </si>
  <si>
    <t>00020475</t>
  </si>
  <si>
    <t>00023754</t>
  </si>
  <si>
    <t>Easymart 47 Nguyễn Tuân - CK CỐ ĐỊNH 4% , KM GÀ MUỐI 500GX 20% TỪ 25-04-2023 ĐẾN 15-05-2023</t>
  </si>
  <si>
    <t>00025360</t>
  </si>
  <si>
    <t>00028336</t>
  </si>
  <si>
    <t>1C22TNN</t>
  </si>
  <si>
    <t xml:space="preserve">Năm </t>
  </si>
  <si>
    <t xml:space="preserve">CÔNG TY TNHH GTGL VIỆT NAM </t>
  </si>
  <si>
    <t>00051719</t>
  </si>
  <si>
    <t xml:space="preserve">Bán hàng EASYMART </t>
  </si>
  <si>
    <t>00050651</t>
  </si>
  <si>
    <t>Đối chiếu</t>
  </si>
  <si>
    <t>Khớp</t>
  </si>
  <si>
    <t>Không có phiếu nhận</t>
  </si>
  <si>
    <t xml:space="preserve"> </t>
  </si>
  <si>
    <t>Chưa giao</t>
  </si>
  <si>
    <t>Có phiếu ký nhận</t>
  </si>
  <si>
    <t>Xử lý</t>
  </si>
  <si>
    <t>Xuất HĐ xuất trả</t>
  </si>
  <si>
    <t>Giao thiếu</t>
  </si>
  <si>
    <t xml:space="preserve">Trạng thái đơn hàng </t>
  </si>
  <si>
    <t>Mã nhà cung cấp</t>
  </si>
  <si>
    <t>Tên nhà cung cấp</t>
  </si>
  <si>
    <t>Mã hàng</t>
  </si>
  <si>
    <t>Mã vạch</t>
  </si>
  <si>
    <t>000917</t>
  </si>
  <si>
    <t>Công Ty TNHH MTV TM&amp;DV Ngọc Thơm</t>
  </si>
  <si>
    <t>8938529045030</t>
  </si>
  <si>
    <t/>
  </si>
  <si>
    <t>8938508668212</t>
  </si>
  <si>
    <t>8938529045191</t>
  </si>
  <si>
    <t>8938529045177</t>
  </si>
  <si>
    <t>8938508668137</t>
  </si>
  <si>
    <t>8938508668328</t>
  </si>
  <si>
    <t>8938529045245</t>
  </si>
  <si>
    <t>8938529045481</t>
  </si>
  <si>
    <t>8938529045252</t>
  </si>
  <si>
    <t>8938529045474</t>
  </si>
  <si>
    <t>8938529045054</t>
  </si>
  <si>
    <t>8938529045207</t>
  </si>
  <si>
    <t>8938529045221</t>
  </si>
  <si>
    <t>8938529045139</t>
  </si>
  <si>
    <t>8938529045047</t>
  </si>
  <si>
    <t>8938529045016</t>
  </si>
  <si>
    <t>THEO DÕI CÔNG NỢ 2022/ 47 NGUYỄN TUÂN</t>
  </si>
  <si>
    <t>THEO DÕI CÔNG NỢ 2023/ THE TERRA AN HƯNG</t>
  </si>
  <si>
    <t>THEO DÕI CÔNG NỢ 2023/ E04- TÒA DIAMOND GOLDMARK CITY</t>
  </si>
  <si>
    <t>THEO DÕI CÔNG NỢ 2023/ 16 TAM TRINH</t>
  </si>
  <si>
    <t>THEO DÕI CÔNG NỢ 2023/ 47 NGUYỄN TUÂN</t>
  </si>
  <si>
    <t>BẢNG KÊ HÓA ĐƠN, CHỨNG TỪ HÀNG HÓA, DỊCH VỤ BÁN RA (MẪU QUẢN TRỊ)</t>
  </si>
  <si>
    <t>Tháng 6 năm 2023</t>
  </si>
  <si>
    <t>Ngày hóa đơn</t>
  </si>
  <si>
    <t>Tên người mua</t>
  </si>
  <si>
    <t>Mã số thuế người mua</t>
  </si>
  <si>
    <t>Doanh số bán chưa có thuế GTGT</t>
  </si>
  <si>
    <t>Thuế suất</t>
  </si>
  <si>
    <t>Thuế GTGT</t>
  </si>
  <si>
    <t>Tổng cộng</t>
  </si>
  <si>
    <t>136 Hồ Tùng Mậu</t>
  </si>
  <si>
    <t>00033209</t>
  </si>
  <si>
    <t>1C23TNN</t>
  </si>
  <si>
    <t>Bán hàng EASYMART 136 Hồ Tùng Mậu, Bắc Từ Liêm, HN, CK 4% CỐ ĐỊNH</t>
  </si>
  <si>
    <t>0109801255</t>
  </si>
  <si>
    <t>10%</t>
  </si>
  <si>
    <t>00034685</t>
  </si>
  <si>
    <t>Hàng trả - 136 Hồ Tùng Mậu</t>
  </si>
  <si>
    <t>Mipec Rubik</t>
  </si>
  <si>
    <t>00036403</t>
  </si>
  <si>
    <t>Bán hàng Easymart Mipec Rubik 360 , CK 4% CỐ ĐỊNH</t>
  </si>
  <si>
    <t>00033550</t>
  </si>
  <si>
    <t>ĐƠN KHAI TRƯƠNG CK 10% + CK CỐ ĐỊNH 4% - Easymart Mipec Rubik 360</t>
  </si>
  <si>
    <t>The Terra An Hưng</t>
  </si>
  <si>
    <t>00035996</t>
  </si>
  <si>
    <t>Bán hàng EASYMART The Terra An Hưng, Hà Đông, HN, CK 4%</t>
  </si>
  <si>
    <t>Hàng trả - The terra An Hưng</t>
  </si>
  <si>
    <t>Hàng trả - The Terra An Hưng</t>
  </si>
  <si>
    <t>17 Tam Trinh</t>
  </si>
  <si>
    <t>00034339</t>
  </si>
  <si>
    <t>Easymart 16 Tam Trinh.  CK CỐ ĐỊNH 4%,</t>
  </si>
  <si>
    <t>0105909089</t>
  </si>
  <si>
    <t>16 Tam Trinh</t>
  </si>
  <si>
    <t>Hàng trả - 16 Tam Trinh</t>
  </si>
  <si>
    <t>18 Tam Trinh</t>
  </si>
  <si>
    <t>47 Nguyễn Tuân</t>
  </si>
  <si>
    <t>00034710</t>
  </si>
  <si>
    <t>Easymart 47 Nguyễn Tuân, CK 4% CỐ ĐỊNH</t>
  </si>
  <si>
    <t xml:space="preserve">Tổng cộng dư nợ phải thu EASY </t>
  </si>
  <si>
    <t>Tổng cộng dư nợ phải thu GTGL</t>
  </si>
  <si>
    <t>Tháng 7 năm 2023</t>
  </si>
  <si>
    <t>00040960</t>
  </si>
  <si>
    <t>8%</t>
  </si>
  <si>
    <t>00040962</t>
  </si>
  <si>
    <t>00043967</t>
  </si>
  <si>
    <t xml:space="preserve">Tổng cộng </t>
  </si>
  <si>
    <t>Hàng trả - 16 Tam Trinh - THN001907 - gtgl0001</t>
  </si>
  <si>
    <t>Bán hàng 16 Tam Trinh , CK 4%</t>
  </si>
  <si>
    <t>Hàng trả - 47 Nguyễn Tuân - gtgl0002</t>
  </si>
  <si>
    <t>00039284</t>
  </si>
  <si>
    <t>00039307</t>
  </si>
  <si>
    <t>Hàng trả - EASYMART 136 Hồ Tùng Mậu, Bắc Từ Liêm, HN - easymartE04</t>
  </si>
  <si>
    <t>00040961</t>
  </si>
  <si>
    <t>Easymart Mipec Rubik 360 , CK 4% CỐ ĐỊNH</t>
  </si>
  <si>
    <t>00042252</t>
  </si>
  <si>
    <t>EASYMART 136 Hồ Tùng Mậu, Bắc Từ Liêm, HN , ck 4%</t>
  </si>
  <si>
    <t>00043602</t>
  </si>
  <si>
    <t>EASYMART The Terra An Hưng, Hà Đông, HN, CK 4%</t>
  </si>
  <si>
    <t>00043968</t>
  </si>
  <si>
    <t>Hàng trả - EASYMART The Terra An Hưng, Hà Đông, HN - easymartE06</t>
  </si>
  <si>
    <t xml:space="preserve">Chi nhánh </t>
  </si>
  <si>
    <t xml:space="preserve">16 Tam Trinh </t>
  </si>
  <si>
    <t xml:space="preserve">47 Nguyễn Tuân </t>
  </si>
  <si>
    <t xml:space="preserve">The Terra An Hưng </t>
  </si>
  <si>
    <t>THEO DÕI CÔNG NỢ 2023/ MIPEC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</si>
</sst>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dd\.mm\.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Microsoft Sans Serif"/>
      <family val="2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rgb="FFE3E3E3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E3E3E3"/>
      </bottom>
      <diagonal/>
    </border>
    <border>
      <left/>
      <right/>
      <top style="thin">
        <color rgb="FFE3E3E3"/>
      </top>
      <bottom style="thin">
        <color rgb="FFE3E3E3"/>
      </bottom>
      <diagonal/>
    </border>
    <border>
      <left/>
      <right/>
      <top style="thin">
        <color rgb="FFE3E3E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E3E3E3"/>
      </bottom>
      <diagonal/>
    </border>
    <border>
      <left/>
      <right style="thin">
        <color indexed="64"/>
      </right>
      <top style="thin">
        <color rgb="FFE3E3E3"/>
      </top>
      <bottom style="thin">
        <color rgb="FFE3E3E3"/>
      </bottom>
      <diagonal/>
    </border>
    <border>
      <left/>
      <right style="thin">
        <color indexed="64"/>
      </right>
      <top style="thin">
        <color rgb="FFE3E3E3"/>
      </top>
      <bottom style="thin">
        <color indexed="64"/>
      </bottom>
      <diagonal/>
    </border>
    <border>
      <left style="thin">
        <color rgb="FFE3E3E3"/>
      </left>
      <right/>
      <top style="thin">
        <color indexed="64"/>
      </top>
      <bottom style="thin">
        <color rgb="FFE3E3E3"/>
      </bottom>
      <diagonal/>
    </border>
    <border>
      <left style="thin">
        <color rgb="FFE3E3E3"/>
      </left>
      <right/>
      <top style="thin">
        <color rgb="FFE3E3E3"/>
      </top>
      <bottom style="thin">
        <color rgb="FFE3E3E3"/>
      </bottom>
      <diagonal/>
    </border>
    <border>
      <left style="thin">
        <color rgb="FFE3E3E3"/>
      </left>
      <right/>
      <top style="thin">
        <color rgb="FFE3E3E3"/>
      </top>
      <bottom style="thin">
        <color indexed="64"/>
      </bottom>
      <diagonal/>
    </border>
    <border>
      <left style="thin">
        <color rgb="FFE3E3E3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3E3E3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E3E3E3"/>
      </bottom>
      <diagonal/>
    </border>
    <border>
      <left/>
      <right style="thin">
        <color indexed="64"/>
      </right>
      <top/>
      <bottom style="thin">
        <color rgb="FFE3E3E3"/>
      </bottom>
      <diagonal/>
    </border>
    <border>
      <left/>
      <right/>
      <top/>
      <bottom style="thin">
        <color rgb="FFE3E3E3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65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38" fontId="4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1"/>
    <xf numFmtId="0" fontId="8" fillId="3" borderId="3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/>
    </xf>
    <xf numFmtId="164" fontId="6" fillId="0" borderId="3" xfId="2" applyNumberFormat="1" applyFont="1" applyBorder="1"/>
    <xf numFmtId="0" fontId="6" fillId="0" borderId="3" xfId="1" applyFont="1" applyBorder="1"/>
    <xf numFmtId="164" fontId="8" fillId="3" borderId="3" xfId="2" applyNumberFormat="1" applyFont="1" applyFill="1" applyBorder="1" applyAlignment="1">
      <alignment horizontal="center"/>
    </xf>
    <xf numFmtId="0" fontId="8" fillId="3" borderId="3" xfId="1" applyFont="1" applyFill="1" applyBorder="1"/>
    <xf numFmtId="164" fontId="8" fillId="3" borderId="3" xfId="2" applyNumberFormat="1" applyFont="1" applyFill="1" applyBorder="1"/>
    <xf numFmtId="164" fontId="8" fillId="3" borderId="3" xfId="1" applyNumberFormat="1" applyFont="1" applyFill="1" applyBorder="1"/>
    <xf numFmtId="164" fontId="11" fillId="4" borderId="3" xfId="1" applyNumberFormat="1" applyFont="1" applyFill="1" applyBorder="1"/>
    <xf numFmtId="14" fontId="9" fillId="0" borderId="0" xfId="1" quotePrefix="1" applyNumberFormat="1" applyFont="1" applyAlignment="1">
      <alignment horizontal="center" vertical="center"/>
    </xf>
    <xf numFmtId="0" fontId="6" fillId="0" borderId="0" xfId="1" applyFont="1" applyAlignment="1">
      <alignment horizontal="left"/>
    </xf>
    <xf numFmtId="165" fontId="8" fillId="3" borderId="3" xfId="2" applyNumberFormat="1" applyFont="1" applyFill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horizontal="right" vertical="center" wrapText="1"/>
    </xf>
    <xf numFmtId="165" fontId="6" fillId="0" borderId="3" xfId="2" applyNumberFormat="1" applyFont="1" applyBorder="1" applyAlignment="1">
      <alignment horizontal="center"/>
    </xf>
    <xf numFmtId="165" fontId="8" fillId="3" borderId="3" xfId="2" applyNumberFormat="1" applyFont="1" applyFill="1" applyBorder="1" applyAlignment="1">
      <alignment horizontal="center"/>
    </xf>
    <xf numFmtId="165" fontId="10" fillId="3" borderId="3" xfId="2" applyNumberFormat="1" applyFont="1" applyFill="1" applyBorder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165" fontId="12" fillId="0" borderId="0" xfId="2" applyNumberFormat="1" applyFon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38" fontId="13" fillId="0" borderId="0" xfId="0" applyNumberFormat="1" applyFont="1"/>
    <xf numFmtId="0" fontId="6" fillId="0" borderId="3" xfId="1" applyFont="1" applyBorder="1" applyAlignment="1">
      <alignment horizontal="center"/>
    </xf>
    <xf numFmtId="0" fontId="9" fillId="0" borderId="0" xfId="1" quotePrefix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165" fontId="6" fillId="0" borderId="3" xfId="2" applyNumberFormat="1" applyFont="1" applyFill="1" applyBorder="1" applyAlignment="1">
      <alignment horizontal="right" vertical="center" wrapText="1"/>
    </xf>
    <xf numFmtId="0" fontId="14" fillId="6" borderId="0" xfId="0" applyFont="1" applyFill="1"/>
    <xf numFmtId="166" fontId="14" fillId="6" borderId="0" xfId="0" applyNumberFormat="1" applyFont="1" applyFill="1"/>
    <xf numFmtId="3" fontId="14" fillId="6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38" fontId="15" fillId="0" borderId="0" xfId="0" applyNumberFormat="1" applyFont="1"/>
    <xf numFmtId="164" fontId="0" fillId="0" borderId="0" xfId="0" applyNumberFormat="1"/>
    <xf numFmtId="38" fontId="2" fillId="0" borderId="0" xfId="0" applyNumberFormat="1" applyFont="1" applyAlignment="1">
      <alignment horizontal="right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2" fillId="4" borderId="1" xfId="0" quotePrefix="1" applyFont="1" applyFill="1" applyBorder="1" applyAlignment="1">
      <alignment horizontal="left" vertical="center"/>
    </xf>
    <xf numFmtId="165" fontId="0" fillId="0" borderId="0" xfId="4" applyNumberFormat="1" applyFont="1"/>
    <xf numFmtId="165" fontId="2" fillId="2" borderId="8" xfId="4" applyNumberFormat="1" applyFont="1" applyFill="1" applyBorder="1" applyAlignment="1">
      <alignment horizontal="center" vertical="center" wrapText="1"/>
    </xf>
    <xf numFmtId="165" fontId="2" fillId="0" borderId="9" xfId="4" applyNumberFormat="1" applyFont="1" applyFill="1" applyBorder="1" applyAlignment="1">
      <alignment horizontal="right" vertical="center"/>
    </xf>
    <xf numFmtId="0" fontId="2" fillId="6" borderId="1" xfId="0" quotePrefix="1" applyFont="1" applyFill="1" applyBorder="1" applyAlignment="1">
      <alignment horizontal="left" vertical="center"/>
    </xf>
    <xf numFmtId="38" fontId="2" fillId="2" borderId="8" xfId="0" applyNumberFormat="1" applyFont="1" applyFill="1" applyBorder="1" applyAlignment="1">
      <alignment horizontal="center" vertical="center" wrapText="1"/>
    </xf>
    <xf numFmtId="165" fontId="17" fillId="0" borderId="0" xfId="4" applyNumberFormat="1" applyFont="1"/>
    <xf numFmtId="0" fontId="17" fillId="0" borderId="0" xfId="0" applyFont="1"/>
    <xf numFmtId="165" fontId="18" fillId="0" borderId="0" xfId="4" applyNumberFormat="1" applyFont="1"/>
    <xf numFmtId="165" fontId="19" fillId="0" borderId="9" xfId="4" applyNumberFormat="1" applyFont="1" applyFill="1" applyBorder="1" applyAlignment="1">
      <alignment horizontal="right" vertical="center"/>
    </xf>
    <xf numFmtId="0" fontId="20" fillId="0" borderId="0" xfId="0" applyFont="1"/>
    <xf numFmtId="166" fontId="20" fillId="0" borderId="0" xfId="0" applyNumberFormat="1" applyFont="1"/>
    <xf numFmtId="165" fontId="21" fillId="0" borderId="0" xfId="4" applyNumberFormat="1" applyFont="1"/>
    <xf numFmtId="0" fontId="21" fillId="0" borderId="0" xfId="0" applyFont="1"/>
    <xf numFmtId="0" fontId="14" fillId="0" borderId="0" xfId="0" applyFont="1"/>
    <xf numFmtId="166" fontId="14" fillId="0" borderId="0" xfId="0" applyNumberFormat="1" applyFont="1"/>
    <xf numFmtId="165" fontId="14" fillId="0" borderId="0" xfId="4" applyNumberFormat="1" applyFont="1"/>
    <xf numFmtId="165" fontId="14" fillId="6" borderId="0" xfId="4" applyNumberFormat="1" applyFont="1" applyFill="1"/>
    <xf numFmtId="0" fontId="14" fillId="7" borderId="0" xfId="0" applyFont="1" applyFill="1"/>
    <xf numFmtId="166" fontId="14" fillId="7" borderId="0" xfId="0" applyNumberFormat="1" applyFont="1" applyFill="1"/>
    <xf numFmtId="3" fontId="14" fillId="7" borderId="0" xfId="0" applyNumberFormat="1" applyFont="1" applyFill="1"/>
    <xf numFmtId="165" fontId="14" fillId="7" borderId="0" xfId="4" applyNumberFormat="1" applyFont="1" applyFill="1"/>
    <xf numFmtId="165" fontId="0" fillId="0" borderId="0" xfId="0" applyNumberFormat="1"/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8" fontId="2" fillId="2" borderId="3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19" fillId="0" borderId="13" xfId="0" applyNumberFormat="1" applyFont="1" applyBorder="1" applyAlignment="1">
      <alignment horizontal="center" vertical="center"/>
    </xf>
    <xf numFmtId="14" fontId="19" fillId="0" borderId="14" xfId="0" applyNumberFormat="1" applyFont="1" applyBorder="1" applyAlignment="1">
      <alignment horizontal="center" vertical="center"/>
    </xf>
    <xf numFmtId="14" fontId="19" fillId="0" borderId="15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38" fontId="19" fillId="0" borderId="16" xfId="0" applyNumberFormat="1" applyFont="1" applyBorder="1" applyAlignment="1">
      <alignment horizontal="right" vertical="center"/>
    </xf>
    <xf numFmtId="38" fontId="19" fillId="0" borderId="17" xfId="0" applyNumberFormat="1" applyFont="1" applyBorder="1" applyAlignment="1">
      <alignment horizontal="right" vertical="center"/>
    </xf>
    <xf numFmtId="38" fontId="19" fillId="0" borderId="18" xfId="0" applyNumberFormat="1" applyFont="1" applyBorder="1" applyAlignment="1">
      <alignment horizontal="right" vertical="center"/>
    </xf>
    <xf numFmtId="0" fontId="19" fillId="0" borderId="13" xfId="0" applyFont="1" applyBorder="1" applyAlignment="1">
      <alignment horizontal="right" vertical="center"/>
    </xf>
    <xf numFmtId="0" fontId="19" fillId="0" borderId="14" xfId="0" applyFont="1" applyBorder="1" applyAlignment="1">
      <alignment horizontal="right" vertical="center"/>
    </xf>
    <xf numFmtId="0" fontId="19" fillId="0" borderId="15" xfId="0" applyFont="1" applyBorder="1" applyAlignment="1">
      <alignment horizontal="right" vertical="center"/>
    </xf>
    <xf numFmtId="38" fontId="19" fillId="0" borderId="19" xfId="0" applyNumberFormat="1" applyFont="1" applyBorder="1" applyAlignment="1">
      <alignment horizontal="right" vertical="center"/>
    </xf>
    <xf numFmtId="38" fontId="19" fillId="0" borderId="20" xfId="0" applyNumberFormat="1" applyFont="1" applyBorder="1" applyAlignment="1">
      <alignment horizontal="right" vertical="center"/>
    </xf>
    <xf numFmtId="38" fontId="19" fillId="0" borderId="21" xfId="0" applyNumberFormat="1" applyFont="1" applyBorder="1" applyAlignment="1">
      <alignment horizontal="right" vertical="center"/>
    </xf>
    <xf numFmtId="38" fontId="19" fillId="0" borderId="13" xfId="0" applyNumberFormat="1" applyFont="1" applyBorder="1" applyAlignment="1">
      <alignment horizontal="right" vertical="center"/>
    </xf>
    <xf numFmtId="38" fontId="19" fillId="0" borderId="14" xfId="0" applyNumberFormat="1" applyFont="1" applyBorder="1" applyAlignment="1">
      <alignment horizontal="right" vertical="center"/>
    </xf>
    <xf numFmtId="38" fontId="19" fillId="0" borderId="15" xfId="0" applyNumberFormat="1" applyFont="1" applyBorder="1" applyAlignment="1">
      <alignment horizontal="right" vertical="center"/>
    </xf>
    <xf numFmtId="0" fontId="0" fillId="0" borderId="3" xfId="0" applyBorder="1"/>
    <xf numFmtId="14" fontId="19" fillId="0" borderId="22" xfId="0" applyNumberFormat="1" applyFont="1" applyBorder="1" applyAlignment="1">
      <alignment horizontal="center" vertical="center"/>
    </xf>
    <xf numFmtId="14" fontId="19" fillId="0" borderId="23" xfId="0" applyNumberFormat="1" applyFont="1" applyBorder="1" applyAlignment="1">
      <alignment horizontal="center" vertical="center"/>
    </xf>
    <xf numFmtId="14" fontId="19" fillId="0" borderId="24" xfId="0" applyNumberFormat="1" applyFont="1" applyBorder="1" applyAlignment="1">
      <alignment horizontal="center" vertical="center"/>
    </xf>
    <xf numFmtId="14" fontId="19" fillId="0" borderId="25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38" fontId="19" fillId="0" borderId="6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38" fontId="0" fillId="0" borderId="10" xfId="0" applyNumberFormat="1" applyBorder="1"/>
    <xf numFmtId="38" fontId="0" fillId="0" borderId="11" xfId="0" applyNumberFormat="1" applyBorder="1"/>
    <xf numFmtId="38" fontId="0" fillId="0" borderId="12" xfId="0" applyNumberFormat="1" applyBorder="1"/>
    <xf numFmtId="38" fontId="0" fillId="0" borderId="3" xfId="0" applyNumberFormat="1" applyBorder="1"/>
    <xf numFmtId="0" fontId="0" fillId="0" borderId="0" xfId="0" applyAlignment="1">
      <alignment vertical="center" wrapText="1"/>
    </xf>
    <xf numFmtId="164" fontId="22" fillId="0" borderId="0" xfId="0" applyNumberFormat="1" applyFont="1"/>
    <xf numFmtId="0" fontId="0" fillId="6" borderId="0" xfId="0" applyFill="1"/>
    <xf numFmtId="0" fontId="9" fillId="6" borderId="0" xfId="1" quotePrefix="1" applyFont="1" applyFill="1" applyAlignment="1">
      <alignment horizontal="center" vertical="center"/>
    </xf>
    <xf numFmtId="14" fontId="9" fillId="6" borderId="0" xfId="1" quotePrefix="1" applyNumberFormat="1" applyFont="1" applyFill="1" applyAlignment="1">
      <alignment horizontal="center" vertical="center"/>
    </xf>
    <xf numFmtId="165" fontId="9" fillId="6" borderId="0" xfId="2" applyNumberFormat="1" applyFont="1" applyFill="1" applyAlignment="1">
      <alignment horizontal="center" vertical="center"/>
    </xf>
    <xf numFmtId="164" fontId="22" fillId="6" borderId="0" xfId="0" applyNumberFormat="1" applyFont="1" applyFill="1" applyAlignment="1">
      <alignment horizontal="center"/>
    </xf>
    <xf numFmtId="165" fontId="0" fillId="6" borderId="0" xfId="0" applyNumberFormat="1" applyFill="1"/>
    <xf numFmtId="14" fontId="19" fillId="0" borderId="27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38" fontId="19" fillId="0" borderId="26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9" fontId="19" fillId="0" borderId="14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6" fillId="0" borderId="5" xfId="1" applyFont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14" fontId="19" fillId="0" borderId="31" xfId="0" applyNumberFormat="1" applyFont="1" applyBorder="1" applyAlignment="1">
      <alignment horizontal="center" vertical="center"/>
    </xf>
    <xf numFmtId="0" fontId="19" fillId="0" borderId="31" xfId="0" applyFont="1" applyBorder="1" applyAlignment="1">
      <alignment horizontal="left" vertical="center"/>
    </xf>
    <xf numFmtId="38" fontId="2" fillId="2" borderId="5" xfId="0" applyNumberFormat="1" applyFont="1" applyFill="1" applyBorder="1" applyAlignment="1">
      <alignment horizontal="center" vertical="center" wrapText="1"/>
    </xf>
    <xf numFmtId="38" fontId="19" fillId="0" borderId="32" xfId="0" applyNumberFormat="1" applyFont="1" applyBorder="1" applyAlignment="1">
      <alignment horizontal="right" vertical="center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9" fillId="0" borderId="33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38" fontId="19" fillId="0" borderId="31" xfId="0" applyNumberFormat="1" applyFont="1" applyBorder="1" applyAlignment="1">
      <alignment horizontal="right" vertical="center"/>
    </xf>
    <xf numFmtId="0" fontId="19" fillId="0" borderId="16" xfId="0" applyFont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  <xf numFmtId="0" fontId="19" fillId="0" borderId="18" xfId="0" applyFont="1" applyBorder="1" applyAlignment="1">
      <alignment horizontal="right" vertical="center"/>
    </xf>
    <xf numFmtId="0" fontId="19" fillId="0" borderId="33" xfId="0" applyFont="1" applyBorder="1" applyAlignment="1">
      <alignment horizontal="right" vertical="center"/>
    </xf>
    <xf numFmtId="16" fontId="6" fillId="0" borderId="3" xfId="1" applyNumberFormat="1" applyFont="1" applyBorder="1" applyAlignment="1">
      <alignment horizontal="center"/>
    </xf>
    <xf numFmtId="165" fontId="22" fillId="0" borderId="0" xfId="4" applyNumberFormat="1" applyFont="1" applyAlignment="1">
      <alignment horizontal="center"/>
    </xf>
    <xf numFmtId="14" fontId="11" fillId="4" borderId="4" xfId="1" quotePrefix="1" applyNumberFormat="1" applyFont="1" applyFill="1" applyBorder="1" applyAlignment="1">
      <alignment horizontal="center" vertical="center"/>
    </xf>
    <xf numFmtId="14" fontId="11" fillId="4" borderId="6" xfId="1" quotePrefix="1" applyNumberFormat="1" applyFont="1" applyFill="1" applyBorder="1" applyAlignment="1">
      <alignment horizontal="center" vertical="center"/>
    </xf>
    <xf numFmtId="14" fontId="11" fillId="4" borderId="5" xfId="1" quotePrefix="1" applyNumberFormat="1" applyFont="1" applyFill="1" applyBorder="1" applyAlignment="1">
      <alignment horizontal="center" vertical="center"/>
    </xf>
    <xf numFmtId="0" fontId="6" fillId="5" borderId="0" xfId="1" applyFont="1" applyFill="1" applyAlignment="1">
      <alignment horizontal="center"/>
    </xf>
    <xf numFmtId="14" fontId="7" fillId="0" borderId="0" xfId="1" applyNumberFormat="1" applyFont="1" applyAlignment="1">
      <alignment horizontal="center"/>
    </xf>
    <xf numFmtId="14" fontId="8" fillId="3" borderId="4" xfId="1" applyNumberFormat="1" applyFont="1" applyFill="1" applyBorder="1" applyAlignment="1">
      <alignment horizontal="center"/>
    </xf>
    <xf numFmtId="14" fontId="8" fillId="3" borderId="6" xfId="1" applyNumberFormat="1" applyFont="1" applyFill="1" applyBorder="1" applyAlignment="1">
      <alignment horizontal="center"/>
    </xf>
    <xf numFmtId="14" fontId="8" fillId="3" borderId="5" xfId="1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4" fontId="7" fillId="0" borderId="0" xfId="1" applyNumberFormat="1" applyFont="1" applyAlignment="1">
      <alignment horizontal="center" vertical="center" wrapText="1"/>
    </xf>
    <xf numFmtId="0" fontId="6" fillId="6" borderId="0" xfId="1" applyFont="1" applyFill="1" applyAlignment="1">
      <alignment horizontal="center"/>
    </xf>
    <xf numFmtId="0" fontId="22" fillId="6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2" fillId="0" borderId="2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5">
    <cellStyle name="Comma" xfId="4" builtinId="3"/>
    <cellStyle name="Comma 2" xfId="2" xr:uid="{174C1B2E-2870-4845-8225-5D1B8B088103}"/>
    <cellStyle name="Comma 3" xfId="3" xr:uid="{FBCFB91B-7942-4232-9FCC-BEC11EF3BB54}"/>
    <cellStyle name="Normal" xfId="0" builtinId="0"/>
    <cellStyle name="Normal 2" xfId="1" xr:uid="{989F7A03-4DB3-41AF-BA63-A79CA77BC81D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6" formatCode="dd\.mm\.yyyy;@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6" formatCode="dd\.mm\.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B08CBD-6321-456B-BC54-6A97F7BABEF7}" name="PurchaseOrderReturnExportWithDetailRecordTable" displayName="PurchaseOrderReturnExportWithDetailRecordTable" ref="B1:M126" totalsRowCount="1" headerRowDxfId="25" dataDxfId="24">
  <autoFilter ref="B1:M125" xr:uid="{DCB08CBD-6321-456B-BC54-6A97F7BABEF7}"/>
  <sortState xmlns:xlrd2="http://schemas.microsoft.com/office/spreadsheetml/2017/richdata2" ref="B2:M125">
    <sortCondition ref="B2:B125"/>
  </sortState>
  <tableColumns count="12">
    <tableColumn id="1" xr3:uid="{E81EB4B0-6254-4FA3-9205-A9DA346FDF57}" name="Chi nhánh" dataDxfId="23" totalsRowDxfId="22"/>
    <tableColumn id="2" xr3:uid="{DAD4BA79-B0AE-459C-A604-4659FDF32872}" name="Mã trả hàng nhập" dataDxfId="21" totalsRowDxfId="20"/>
    <tableColumn id="3" xr3:uid="{4C468439-053D-40F9-A2F8-CD3EF5D779BF}" name="Thời gian" dataDxfId="19" totalsRowDxfId="18"/>
    <tableColumn id="5" xr3:uid="{D2E2B0B9-497A-4117-8CB2-772B7323D532}" name="Mã nhà cung cấp" dataDxfId="17" totalsRowDxfId="16"/>
    <tableColumn id="6" xr3:uid="{67EFDE48-5DE4-4C88-B431-0483D52047B5}" name="Tên nhà cung cấp" dataDxfId="15" totalsRowDxfId="14"/>
    <tableColumn id="20" xr3:uid="{E7E3F803-E525-4F02-B325-F322D00574F5}" name="Mã hàng" dataDxfId="13" totalsRowDxfId="12"/>
    <tableColumn id="21" xr3:uid="{25820EF3-B332-4596-9BA2-4E0F20419A00}" name="Mã vạch" dataDxfId="11" totalsRowDxfId="10"/>
    <tableColumn id="22" xr3:uid="{08A436B8-98B2-4A31-A1C6-6382ED27ECCE}" name="Tên hàng" dataDxfId="9" totalsRowDxfId="8"/>
    <tableColumn id="24" xr3:uid="{FAF50B89-6EAB-4FC8-9142-6DA2928DBF07}" name="ĐVT" dataDxfId="7" totalsRowDxfId="6"/>
    <tableColumn id="27" xr3:uid="{2ABB0DF2-D82D-4DDB-92F4-7523EE380DF0}" name="Số lượng" dataDxfId="5" totalsRowDxfId="4"/>
    <tableColumn id="31" xr3:uid="{A4D6DEA4-5E6B-4E89-BD25-CF5828CC67B6}" name="Giá trả hàng" dataDxfId="3" totalsRowDxfId="2" dataCellStyle="Comma" totalsRowCellStyle="Comma"/>
    <tableColumn id="32" xr3:uid="{722A1207-B705-4F59-981C-CDAD392D5B28}" name="Thành tiền trả hàng" totalsRowFunction="custom" dataDxfId="1" totalsRowDxfId="0" dataCellStyle="Comma" totalsRowCellStyle="Comma">
      <calculatedColumnFormula>+PurchaseOrderReturnExportWithDetailRecordTable[[#This Row],[Số lượng]]*PurchaseOrderReturnExportWithDetailRecordTable[[#This Row],[Giá trả hàng]]</calculatedColumnFormula>
      <totalsRowFormula>+SUBTOTAL(9,PurchaseOrderReturnExportWithDetailRecordTable[Thành tiền trả hàng])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3CF13-31AA-41E9-B18D-C037222FAF22}">
  <dimension ref="B1:R74"/>
  <sheetViews>
    <sheetView topLeftCell="A43" workbookViewId="0">
      <selection activeCell="I55" sqref="I55:I59"/>
    </sheetView>
  </sheetViews>
  <sheetFormatPr defaultRowHeight="15" x14ac:dyDescent="0.25"/>
  <cols>
    <col min="2" max="3" width="12.5703125" customWidth="1"/>
    <col min="4" max="4" width="24.140625" style="48" customWidth="1"/>
    <col min="5" max="6" width="18.85546875" customWidth="1"/>
    <col min="7" max="7" width="20.140625" customWidth="1"/>
    <col min="9" max="9" width="13.5703125" customWidth="1"/>
    <col min="10" max="10" width="12.5703125" bestFit="1" customWidth="1"/>
    <col min="12" max="13" width="14" customWidth="1"/>
    <col min="14" max="14" width="18.85546875" style="48" customWidth="1"/>
    <col min="15" max="16" width="18.85546875" customWidth="1"/>
    <col min="17" max="17" width="20.7109375" customWidth="1"/>
    <col min="18" max="18" width="11.5703125" bestFit="1" customWidth="1"/>
  </cols>
  <sheetData>
    <row r="1" spans="2:17" ht="19.5" x14ac:dyDescent="0.3">
      <c r="B1" s="154" t="s">
        <v>211</v>
      </c>
      <c r="C1" s="154"/>
      <c r="D1" s="154"/>
      <c r="E1" s="154"/>
      <c r="F1" s="154"/>
      <c r="G1" s="154"/>
      <c r="L1" s="154" t="s">
        <v>212</v>
      </c>
      <c r="M1" s="154"/>
      <c r="N1" s="154"/>
      <c r="O1" s="154"/>
      <c r="P1" s="154"/>
      <c r="Q1" s="154"/>
    </row>
    <row r="2" spans="2:17" ht="31.5" x14ac:dyDescent="0.25">
      <c r="B2" s="9" t="s">
        <v>76</v>
      </c>
      <c r="C2" s="9" t="s">
        <v>307</v>
      </c>
      <c r="D2" s="9" t="s">
        <v>62</v>
      </c>
      <c r="E2" s="21" t="s">
        <v>63</v>
      </c>
      <c r="F2" s="9" t="s">
        <v>64</v>
      </c>
      <c r="G2" s="9" t="s">
        <v>65</v>
      </c>
      <c r="L2" s="9" t="s">
        <v>76</v>
      </c>
      <c r="M2" s="9" t="s">
        <v>307</v>
      </c>
      <c r="N2" s="9" t="s">
        <v>62</v>
      </c>
      <c r="O2" s="21" t="s">
        <v>63</v>
      </c>
      <c r="P2" s="9" t="s">
        <v>64</v>
      </c>
      <c r="Q2" s="9" t="s">
        <v>65</v>
      </c>
    </row>
    <row r="3" spans="2:17" ht="15.75" x14ac:dyDescent="0.25">
      <c r="B3" s="10"/>
      <c r="C3" s="10"/>
      <c r="D3" s="10" t="s">
        <v>66</v>
      </c>
      <c r="E3" s="22"/>
      <c r="F3" s="10"/>
      <c r="G3" s="10"/>
      <c r="L3" s="10"/>
      <c r="M3" s="10"/>
      <c r="N3" s="10" t="s">
        <v>66</v>
      </c>
      <c r="O3" s="22"/>
      <c r="P3" s="10"/>
      <c r="Q3" s="10"/>
    </row>
    <row r="4" spans="2:17" ht="15.75" x14ac:dyDescent="0.25">
      <c r="B4" s="35">
        <v>6</v>
      </c>
      <c r="C4" s="35">
        <v>2022</v>
      </c>
      <c r="D4" s="35" t="s">
        <v>67</v>
      </c>
      <c r="E4" s="36">
        <f>+SUMIFS('2022-5.2023'!K$3:K$14,'2022-5.2023'!A$3:A$14,'CN 2022-05.2023'!B4)</f>
        <v>5919472</v>
      </c>
      <c r="F4" s="10"/>
      <c r="G4" s="10"/>
      <c r="L4" s="10">
        <v>6</v>
      </c>
      <c r="M4" s="10">
        <v>2022</v>
      </c>
      <c r="N4" s="35" t="s">
        <v>67</v>
      </c>
      <c r="O4" s="36">
        <f>+SUMIFS('2022-5.2023'!K$31:K$54,'2022-5.2023'!A$31:A$54,'CN 2022-05.2023'!L4)</f>
        <v>12157959</v>
      </c>
      <c r="P4" s="10"/>
      <c r="Q4" s="10"/>
    </row>
    <row r="5" spans="2:17" ht="15.75" x14ac:dyDescent="0.25">
      <c r="B5" s="35">
        <v>7</v>
      </c>
      <c r="C5" s="35">
        <v>2022</v>
      </c>
      <c r="D5" s="35" t="s">
        <v>67</v>
      </c>
      <c r="E5" s="36">
        <f>+SUMIFS('2022-5.2023'!K$3:K$14,'2022-5.2023'!A$3:A$14,'CN 2022-05.2023'!B5)</f>
        <v>1775845</v>
      </c>
      <c r="F5" s="10"/>
      <c r="G5" s="10"/>
      <c r="I5" s="71">
        <f>+SUM(E4:E10)</f>
        <v>23730885</v>
      </c>
      <c r="J5" s="71">
        <f>+SUM(O4:O10)</f>
        <v>51840113</v>
      </c>
      <c r="L5" s="10">
        <v>7</v>
      </c>
      <c r="M5" s="10">
        <v>2022</v>
      </c>
      <c r="N5" s="35" t="s">
        <v>67</v>
      </c>
      <c r="O5" s="36">
        <f>+SUMIFS('2022-5.2023'!K$31:K$54,'2022-5.2023'!A$31:A$54,'CN 2022-05.2023'!L5)</f>
        <v>6329989</v>
      </c>
      <c r="P5" s="10"/>
      <c r="Q5" s="10"/>
    </row>
    <row r="6" spans="2:17" ht="15.75" x14ac:dyDescent="0.25">
      <c r="B6" s="35">
        <v>8</v>
      </c>
      <c r="C6" s="35">
        <v>2022</v>
      </c>
      <c r="D6" s="35" t="s">
        <v>67</v>
      </c>
      <c r="E6" s="36">
        <f>+SUMIFS('2022-5.2023'!K$3:K$14,'2022-5.2023'!A$3:A$14,'CN 2022-05.2023'!B6)</f>
        <v>3693811</v>
      </c>
      <c r="F6" s="10"/>
      <c r="G6" s="10"/>
      <c r="J6" s="71">
        <f>+I5+J5</f>
        <v>75570998</v>
      </c>
      <c r="L6" s="10">
        <v>8</v>
      </c>
      <c r="M6" s="10">
        <v>2022</v>
      </c>
      <c r="N6" s="35" t="s">
        <v>67</v>
      </c>
      <c r="O6" s="36">
        <f>+SUMIFS('2022-5.2023'!K$31:K$54,'2022-5.2023'!A$31:A$54,'CN 2022-05.2023'!L6)</f>
        <v>9757747</v>
      </c>
      <c r="P6" s="10"/>
      <c r="Q6" s="10"/>
    </row>
    <row r="7" spans="2:17" ht="15.75" x14ac:dyDescent="0.25">
      <c r="B7" s="35">
        <v>9</v>
      </c>
      <c r="C7" s="35">
        <v>2022</v>
      </c>
      <c r="D7" s="35" t="s">
        <v>67</v>
      </c>
      <c r="E7" s="36">
        <f>+SUMIFS('2022-5.2023'!K$3:K$14,'2022-5.2023'!A$3:A$14,'CN 2022-05.2023'!B7)</f>
        <v>1175152</v>
      </c>
      <c r="F7" s="10"/>
      <c r="G7" s="10"/>
      <c r="L7" s="10">
        <v>9</v>
      </c>
      <c r="M7" s="10">
        <v>2022</v>
      </c>
      <c r="N7" s="35" t="s">
        <v>67</v>
      </c>
      <c r="O7" s="36">
        <f>+SUMIFS('2022-5.2023'!K$31:K$54,'2022-5.2023'!A$31:A$54,'CN 2022-05.2023'!L7)</f>
        <v>3231323</v>
      </c>
      <c r="P7" s="10"/>
      <c r="Q7" s="10"/>
    </row>
    <row r="8" spans="2:17" ht="15.75" x14ac:dyDescent="0.25">
      <c r="B8" s="35">
        <v>10</v>
      </c>
      <c r="C8" s="35">
        <v>2022</v>
      </c>
      <c r="D8" s="35" t="s">
        <v>67</v>
      </c>
      <c r="E8" s="36">
        <f>+SUMIFS('2022-5.2023'!K$3:K$14,'2022-5.2023'!A$3:A$14,'CN 2022-05.2023'!B8)</f>
        <v>4248298</v>
      </c>
      <c r="F8" s="10"/>
      <c r="G8" s="10"/>
      <c r="I8" s="71">
        <f>+SUM(F17:F19)</f>
        <v>1559372.01</v>
      </c>
      <c r="J8" s="43">
        <f>+SUM(P17:P21)</f>
        <v>3214688.9299999997</v>
      </c>
      <c r="L8" s="10">
        <v>10</v>
      </c>
      <c r="M8" s="10">
        <v>2022</v>
      </c>
      <c r="N8" s="35" t="s">
        <v>67</v>
      </c>
      <c r="O8" s="36">
        <f>+SUMIFS('2022-5.2023'!K$31:K$54,'2022-5.2023'!A$31:A$54,'CN 2022-05.2023'!L8)</f>
        <v>6898797</v>
      </c>
      <c r="P8" s="10"/>
      <c r="Q8" s="10"/>
    </row>
    <row r="9" spans="2:17" ht="15.75" x14ac:dyDescent="0.25">
      <c r="B9" s="35">
        <v>11</v>
      </c>
      <c r="C9" s="35">
        <v>2022</v>
      </c>
      <c r="D9" s="35" t="s">
        <v>67</v>
      </c>
      <c r="E9" s="36">
        <f>+SUMIFS('2022-5.2023'!K$3:K$14,'2022-5.2023'!A$3:A$14,'CN 2022-05.2023'!B9)</f>
        <v>5070303</v>
      </c>
      <c r="F9" s="10"/>
      <c r="G9" s="10"/>
      <c r="J9" s="43">
        <f>+I8+J8</f>
        <v>4774060.9399999995</v>
      </c>
      <c r="L9" s="10">
        <v>11</v>
      </c>
      <c r="M9" s="10">
        <v>2022</v>
      </c>
      <c r="N9" s="35" t="s">
        <v>67</v>
      </c>
      <c r="O9" s="36">
        <f>+SUMIFS('2022-5.2023'!K$31:K$54,'2022-5.2023'!A$31:A$54,'CN 2022-05.2023'!L9)</f>
        <v>5830973</v>
      </c>
      <c r="P9" s="10"/>
      <c r="Q9" s="10"/>
    </row>
    <row r="10" spans="2:17" ht="15.75" x14ac:dyDescent="0.25">
      <c r="B10" s="35">
        <v>12</v>
      </c>
      <c r="C10" s="35">
        <v>2022</v>
      </c>
      <c r="D10" s="35" t="s">
        <v>67</v>
      </c>
      <c r="E10" s="36">
        <f>+SUMIFS('2022-5.2023'!K$3:K$14,'2022-5.2023'!A$3:A$14,'CN 2022-05.2023'!B10)</f>
        <v>1848004</v>
      </c>
      <c r="F10" s="10"/>
      <c r="G10" s="10"/>
      <c r="J10" s="43">
        <f>+J6-J9</f>
        <v>70796937.060000002</v>
      </c>
      <c r="L10" s="10">
        <v>12</v>
      </c>
      <c r="M10" s="10">
        <v>2022</v>
      </c>
      <c r="N10" s="35" t="s">
        <v>67</v>
      </c>
      <c r="O10" s="36">
        <f>+SUMIFS('2022-5.2023'!K$31:K$54,'2022-5.2023'!A$31:A$54,'CN 2022-05.2023'!L10)</f>
        <v>7633325</v>
      </c>
      <c r="P10" s="10"/>
      <c r="Q10" s="10"/>
    </row>
    <row r="11" spans="2:17" ht="15.75" x14ac:dyDescent="0.25">
      <c r="B11" s="45">
        <v>1</v>
      </c>
      <c r="C11" s="45">
        <v>2023</v>
      </c>
      <c r="D11" s="35" t="s">
        <v>67</v>
      </c>
      <c r="E11" s="36">
        <f>+SUMIFS('2022-5.2023'!K$15:K$25,'2022-5.2023'!A$15:A$25,'CN 2022-05.2023'!B11)</f>
        <v>1855872</v>
      </c>
      <c r="F11" s="10"/>
      <c r="G11" s="10"/>
      <c r="J11" s="71">
        <f>+E11+O11</f>
        <v>6646686</v>
      </c>
      <c r="L11" s="45">
        <v>1</v>
      </c>
      <c r="M11" s="45">
        <v>2023</v>
      </c>
      <c r="N11" s="35" t="s">
        <v>67</v>
      </c>
      <c r="O11" s="36">
        <f>+SUMIFS('2022-5.2023'!K$55:K$65,'2022-5.2023'!A$55:A$65,'CN 2022-05.2023'!L11)</f>
        <v>4790814</v>
      </c>
      <c r="P11" s="10"/>
      <c r="Q11" s="10"/>
    </row>
    <row r="12" spans="2:17" ht="15.75" x14ac:dyDescent="0.25">
      <c r="B12" s="45">
        <v>2</v>
      </c>
      <c r="C12" s="45">
        <v>2023</v>
      </c>
      <c r="D12" s="35" t="s">
        <v>67</v>
      </c>
      <c r="E12" s="36">
        <f>+SUMIFS('2022-5.2023'!K$15:K$25,'2022-5.2023'!A$15:A$25,'CN 2022-05.2023'!B12)</f>
        <v>3441589</v>
      </c>
      <c r="F12" s="10"/>
      <c r="G12" s="10"/>
      <c r="J12" s="71">
        <f t="shared" ref="J12:J15" si="0">+E12+O12</f>
        <v>11328456</v>
      </c>
      <c r="L12" s="45">
        <v>2</v>
      </c>
      <c r="M12" s="45">
        <v>2023</v>
      </c>
      <c r="N12" s="35" t="s">
        <v>67</v>
      </c>
      <c r="O12" s="36">
        <f>+SUMIFS('2022-5.2023'!K$55:K$65,'2022-5.2023'!A$55:A$65,'CN 2022-05.2023'!L12)</f>
        <v>7886867</v>
      </c>
      <c r="P12" s="10"/>
      <c r="Q12" s="10"/>
    </row>
    <row r="13" spans="2:17" ht="15.75" x14ac:dyDescent="0.25">
      <c r="B13" s="45">
        <v>3</v>
      </c>
      <c r="C13" s="45">
        <v>2023</v>
      </c>
      <c r="D13" s="35" t="s">
        <v>67</v>
      </c>
      <c r="E13" s="36">
        <f>+SUMIFS('2022-5.2023'!K$15:K$25,'2022-5.2023'!A$15:A$25,'CN 2022-05.2023'!B13)</f>
        <v>2706327</v>
      </c>
      <c r="F13" s="10"/>
      <c r="G13" s="10"/>
      <c r="J13" s="71">
        <f t="shared" si="0"/>
        <v>8031802</v>
      </c>
      <c r="L13" s="45">
        <v>3</v>
      </c>
      <c r="M13" s="45">
        <v>2023</v>
      </c>
      <c r="N13" s="35" t="s">
        <v>67</v>
      </c>
      <c r="O13" s="36">
        <f>+SUMIFS('2022-5.2023'!K$55:K$65,'2022-5.2023'!A$55:A$65,'CN 2022-05.2023'!L13)</f>
        <v>5325475</v>
      </c>
      <c r="P13" s="10"/>
      <c r="Q13" s="10"/>
    </row>
    <row r="14" spans="2:17" ht="15.75" x14ac:dyDescent="0.25">
      <c r="B14" s="45">
        <v>4</v>
      </c>
      <c r="C14" s="45">
        <v>2023</v>
      </c>
      <c r="D14" s="35" t="s">
        <v>67</v>
      </c>
      <c r="E14" s="36">
        <f>+SUMIFS('2022-5.2023'!K$15:K$25,'2022-5.2023'!A$15:A$25,'CN 2022-05.2023'!B14)</f>
        <v>5255191</v>
      </c>
      <c r="F14" s="10"/>
      <c r="G14" s="10"/>
      <c r="J14" s="71">
        <f t="shared" si="0"/>
        <v>12651660</v>
      </c>
      <c r="L14" s="45">
        <v>4</v>
      </c>
      <c r="M14" s="45">
        <v>2023</v>
      </c>
      <c r="N14" s="35" t="s">
        <v>67</v>
      </c>
      <c r="O14" s="36">
        <f>+SUMIFS('2022-5.2023'!K$55:K$65,'2022-5.2023'!A$55:A$65,'CN 2022-05.2023'!L14)</f>
        <v>7396469</v>
      </c>
      <c r="P14" s="10"/>
      <c r="Q14" s="10"/>
    </row>
    <row r="15" spans="2:17" ht="15.75" x14ac:dyDescent="0.25">
      <c r="B15" s="45">
        <v>5</v>
      </c>
      <c r="C15" s="45">
        <v>2023</v>
      </c>
      <c r="D15" s="35" t="s">
        <v>67</v>
      </c>
      <c r="E15" s="36">
        <f>+SUMIFS('2022-5.2023'!K$15:K$25,'2022-5.2023'!A$15:A$25,'CN 2022-05.2023'!B15)</f>
        <v>4409718</v>
      </c>
      <c r="F15" s="10"/>
      <c r="G15" s="10"/>
      <c r="J15" s="71">
        <f t="shared" si="0"/>
        <v>8315289</v>
      </c>
      <c r="L15" s="45">
        <v>5</v>
      </c>
      <c r="M15" s="45">
        <v>2023</v>
      </c>
      <c r="N15" s="35" t="s">
        <v>67</v>
      </c>
      <c r="O15" s="36">
        <f>+SUMIFS('2022-5.2023'!K$55:K$65,'2022-5.2023'!A$55:A$65,'CN 2022-05.2023'!L15)</f>
        <v>3905571</v>
      </c>
      <c r="P15" s="10"/>
      <c r="Q15" s="10"/>
    </row>
    <row r="16" spans="2:17" ht="15.75" x14ac:dyDescent="0.25">
      <c r="B16" s="155" t="s">
        <v>68</v>
      </c>
      <c r="C16" s="156"/>
      <c r="D16" s="157"/>
      <c r="E16" s="24">
        <f>+SUM(E4:E15)</f>
        <v>41399582</v>
      </c>
      <c r="F16" s="14"/>
      <c r="G16" s="15"/>
      <c r="L16" s="155" t="s">
        <v>68</v>
      </c>
      <c r="M16" s="156"/>
      <c r="N16" s="157"/>
      <c r="O16" s="24">
        <f>+SUM(O4:O15)</f>
        <v>81145309</v>
      </c>
      <c r="P16" s="14"/>
      <c r="Q16" s="15"/>
    </row>
    <row r="17" spans="2:18" ht="15.75" x14ac:dyDescent="0.25">
      <c r="B17" s="32">
        <v>8</v>
      </c>
      <c r="C17" s="46"/>
      <c r="D17" s="46" t="s">
        <v>69</v>
      </c>
      <c r="E17" s="23"/>
      <c r="F17" s="23">
        <f>+SUMIFS('Hàng trả 2022-05.2023'!M$93:M$125,'Hàng trả 2022-05.2023'!A$93:A$125,'CN 2022-05.2023'!B17)</f>
        <v>976185.96</v>
      </c>
      <c r="G17" s="13"/>
      <c r="L17" s="32">
        <v>6</v>
      </c>
      <c r="M17" s="46"/>
      <c r="N17" s="46" t="s">
        <v>69</v>
      </c>
      <c r="O17" s="23"/>
      <c r="P17" s="11">
        <f>+SUMIFS('Hàng trả 2022-05.2023'!M$56:M$92,'Hàng trả 2022-05.2023'!A$56:A$92,'CN 2022-05.2023'!L17)</f>
        <v>597663.36</v>
      </c>
      <c r="Q17" s="13"/>
    </row>
    <row r="18" spans="2:18" ht="15.75" x14ac:dyDescent="0.25">
      <c r="B18" s="32">
        <v>10</v>
      </c>
      <c r="C18" s="46"/>
      <c r="D18" s="46" t="s">
        <v>69</v>
      </c>
      <c r="E18" s="23"/>
      <c r="F18" s="23">
        <f>+SUMIFS('Hàng trả 2022-05.2023'!M$93:M$125,'Hàng trả 2022-05.2023'!A$93:A$125,'CN 2022-05.2023'!B18)</f>
        <v>324379</v>
      </c>
      <c r="G18" s="13"/>
      <c r="L18" s="32">
        <v>7</v>
      </c>
      <c r="M18" s="46"/>
      <c r="N18" s="46" t="s">
        <v>69</v>
      </c>
      <c r="O18" s="23"/>
      <c r="P18" s="11">
        <f>+SUMIFS('Hàng trả 2022-05.2023'!M$56:M$92,'Hàng trả 2022-05.2023'!A$56:A$92,'CN 2022-05.2023'!L18)</f>
        <v>701556.92999999993</v>
      </c>
      <c r="Q18" s="13"/>
    </row>
    <row r="19" spans="2:18" ht="15.75" x14ac:dyDescent="0.25">
      <c r="B19" s="32">
        <v>12</v>
      </c>
      <c r="C19" s="46"/>
      <c r="D19" s="46" t="s">
        <v>69</v>
      </c>
      <c r="E19" s="23"/>
      <c r="F19" s="23">
        <f>+SUMIFS('Hàng trả 2022-05.2023'!M$93:M$125,'Hàng trả 2022-05.2023'!A$93:A$125,'CN 2022-05.2023'!B19)</f>
        <v>258807.05</v>
      </c>
      <c r="G19" s="13"/>
      <c r="L19" s="32">
        <v>10</v>
      </c>
      <c r="M19" s="46"/>
      <c r="N19" s="46" t="s">
        <v>69</v>
      </c>
      <c r="O19" s="23"/>
      <c r="P19" s="11">
        <f>+SUMIFS('Hàng trả 2022-05.2023'!M$56:M$92,'Hàng trả 2022-05.2023'!A$56:A$92,'CN 2022-05.2023'!L19)</f>
        <v>596352.82999999996</v>
      </c>
      <c r="Q19" s="13"/>
    </row>
    <row r="20" spans="2:18" ht="15.75" x14ac:dyDescent="0.25">
      <c r="B20" s="32">
        <v>1</v>
      </c>
      <c r="C20" s="46"/>
      <c r="D20" s="46" t="s">
        <v>69</v>
      </c>
      <c r="E20" s="23"/>
      <c r="F20" s="23">
        <f>+SUMIFS('Hàng trả 2022-05.2023'!M$93:M$125,'Hàng trả 2022-05.2023'!A$93:A$125,'CN 2022-05.2023'!B20)</f>
        <v>683955.59000000008</v>
      </c>
      <c r="G20" s="13"/>
      <c r="J20" s="43">
        <f>+F20+P22</f>
        <v>1321343.9100000001</v>
      </c>
      <c r="L20" s="32">
        <v>11</v>
      </c>
      <c r="M20" s="46"/>
      <c r="N20" s="46" t="s">
        <v>69</v>
      </c>
      <c r="O20" s="23"/>
      <c r="P20" s="11">
        <f>+SUMIFS('Hàng trả 2022-05.2023'!M$56:M$92,'Hàng trả 2022-05.2023'!A$56:A$92,'CN 2022-05.2023'!L20)</f>
        <v>119943</v>
      </c>
      <c r="Q20" s="13"/>
    </row>
    <row r="21" spans="2:18" ht="15.75" x14ac:dyDescent="0.25">
      <c r="B21" s="32">
        <v>2</v>
      </c>
      <c r="C21" s="46"/>
      <c r="D21" s="46" t="s">
        <v>69</v>
      </c>
      <c r="E21" s="23"/>
      <c r="F21" s="23">
        <f>+SUMIFS('Hàng trả 2022-05.2023'!M$93:M$125,'Hàng trả 2022-05.2023'!A$93:A$125,'CN 2022-05.2023'!B21)</f>
        <v>889057.80999999994</v>
      </c>
      <c r="G21" s="13"/>
      <c r="J21" s="43">
        <f t="shared" ref="J21:J23" si="1">+F21+P23</f>
        <v>1192235.4099999999</v>
      </c>
      <c r="L21" s="32">
        <v>12</v>
      </c>
      <c r="M21" s="46"/>
      <c r="N21" s="46" t="s">
        <v>69</v>
      </c>
      <c r="O21" s="23"/>
      <c r="P21" s="11">
        <f>+SUMIFS('Hàng trả 2022-05.2023'!M$56:M$92,'Hàng trả 2022-05.2023'!A$56:A$92,'CN 2022-05.2023'!L21)</f>
        <v>1199172.8099999998</v>
      </c>
      <c r="Q21" s="13"/>
    </row>
    <row r="22" spans="2:18" ht="15.75" x14ac:dyDescent="0.25">
      <c r="B22" s="32">
        <v>3</v>
      </c>
      <c r="C22" s="46"/>
      <c r="D22" s="46" t="s">
        <v>69</v>
      </c>
      <c r="E22" s="23"/>
      <c r="F22" s="23">
        <f>+SUMIFS('Hàng trả 2022-05.2023'!M$93:M$125,'Hàng trả 2022-05.2023'!A$93:A$125,'CN 2022-05.2023'!B22)</f>
        <v>538266</v>
      </c>
      <c r="G22" s="13"/>
      <c r="I22" s="43"/>
      <c r="J22" s="43">
        <f t="shared" si="1"/>
        <v>635418</v>
      </c>
      <c r="L22" s="32">
        <v>1</v>
      </c>
      <c r="M22" s="46"/>
      <c r="N22" s="46" t="s">
        <v>69</v>
      </c>
      <c r="O22" s="23"/>
      <c r="P22" s="11">
        <f>+SUMIFS('Hàng trả 2022-05.2023'!M$56:M$92,'Hàng trả 2022-05.2023'!A$56:A$92,'CN 2022-05.2023'!L22)</f>
        <v>637388.32000000007</v>
      </c>
      <c r="Q22" s="13"/>
    </row>
    <row r="23" spans="2:18" ht="15.75" x14ac:dyDescent="0.25">
      <c r="B23" s="32">
        <v>4</v>
      </c>
      <c r="C23" s="46"/>
      <c r="D23" s="46" t="s">
        <v>69</v>
      </c>
      <c r="E23" s="23"/>
      <c r="F23" s="23">
        <f>+SUMIFS('Hàng trả 2022-05.2023'!M$93:M$125,'Hàng trả 2022-05.2023'!A$93:A$125,'CN 2022-05.2023'!B23)</f>
        <v>315309</v>
      </c>
      <c r="G23" s="13"/>
      <c r="J23" s="43">
        <f t="shared" si="1"/>
        <v>721964.04</v>
      </c>
      <c r="L23" s="32">
        <v>2</v>
      </c>
      <c r="M23" s="46"/>
      <c r="N23" s="46" t="s">
        <v>69</v>
      </c>
      <c r="O23" s="23"/>
      <c r="P23" s="11">
        <f>+SUMIFS('Hàng trả 2022-05.2023'!M$56:M$92,'Hàng trả 2022-05.2023'!A$56:A$92,'CN 2022-05.2023'!L23)</f>
        <v>303177.59999999998</v>
      </c>
      <c r="Q23" s="13"/>
    </row>
    <row r="24" spans="2:18" ht="15.75" x14ac:dyDescent="0.25">
      <c r="B24" s="32">
        <v>5</v>
      </c>
      <c r="C24" s="46"/>
      <c r="D24" s="46" t="s">
        <v>69</v>
      </c>
      <c r="E24" s="23"/>
      <c r="F24" s="23">
        <f>+SUMIFS('Hàng trả 2022-05.2023'!M$93:M$125,'Hàng trả 2022-05.2023'!A$93:A$125,'CN 2022-05.2023'!B24)</f>
        <v>221284.99999999994</v>
      </c>
      <c r="G24" s="13"/>
      <c r="J24" s="43">
        <f>+F24+P26</f>
        <v>1108485.9999999998</v>
      </c>
      <c r="L24" s="32">
        <v>3</v>
      </c>
      <c r="M24" s="46"/>
      <c r="N24" s="46" t="s">
        <v>69</v>
      </c>
      <c r="O24" s="23"/>
      <c r="P24" s="11">
        <f>+SUMIFS('Hàng trả 2022-05.2023'!M$56:M$92,'Hàng trả 2022-05.2023'!A$56:A$92,'CN 2022-05.2023'!L24)</f>
        <v>97152</v>
      </c>
      <c r="Q24" s="13"/>
    </row>
    <row r="25" spans="2:18" ht="15.75" x14ac:dyDescent="0.25">
      <c r="B25" s="32"/>
      <c r="C25" s="46"/>
      <c r="D25" s="46"/>
      <c r="E25" s="23"/>
      <c r="F25" s="23"/>
      <c r="G25" s="13"/>
      <c r="L25" s="32">
        <v>4</v>
      </c>
      <c r="M25" s="46"/>
      <c r="N25" s="46" t="s">
        <v>69</v>
      </c>
      <c r="O25" s="23"/>
      <c r="P25" s="11">
        <f>+SUMIFS('Hàng trả 2022-05.2023'!M$56:M$92,'Hàng trả 2022-05.2023'!A$56:A$92,'CN 2022-05.2023'!L25)</f>
        <v>406655.04</v>
      </c>
      <c r="Q25" s="13"/>
    </row>
    <row r="26" spans="2:18" ht="15.75" x14ac:dyDescent="0.25">
      <c r="B26" s="32"/>
      <c r="C26" s="46"/>
      <c r="D26" s="46"/>
      <c r="E26" s="23"/>
      <c r="F26" s="23"/>
      <c r="G26" s="13"/>
      <c r="L26" s="32">
        <v>5</v>
      </c>
      <c r="M26" s="46"/>
      <c r="N26" s="46" t="s">
        <v>69</v>
      </c>
      <c r="O26" s="23"/>
      <c r="P26" s="11">
        <f>+SUMIFS('Hàng trả 2022-05.2023'!M$56:M$92,'Hàng trả 2022-05.2023'!A$56:A$92,'CN 2022-05.2023'!L26)</f>
        <v>887200.99999999988</v>
      </c>
      <c r="Q26" s="13"/>
    </row>
    <row r="27" spans="2:18" ht="15.75" x14ac:dyDescent="0.25">
      <c r="B27" s="155" t="s">
        <v>70</v>
      </c>
      <c r="C27" s="156"/>
      <c r="D27" s="157"/>
      <c r="E27" s="24"/>
      <c r="F27" s="16">
        <f>SUM(F17:F26)</f>
        <v>4207245.41</v>
      </c>
      <c r="G27" s="15"/>
      <c r="L27" s="155" t="s">
        <v>70</v>
      </c>
      <c r="M27" s="156"/>
      <c r="N27" s="157"/>
      <c r="O27" s="24"/>
      <c r="P27" s="16">
        <f>SUM(P17:P26)</f>
        <v>5546262.8899999997</v>
      </c>
      <c r="Q27" s="15"/>
    </row>
    <row r="28" spans="2:18" ht="15.75" x14ac:dyDescent="0.25">
      <c r="B28" s="32"/>
      <c r="C28" s="32"/>
      <c r="D28" s="32" t="s">
        <v>71</v>
      </c>
      <c r="E28" s="23"/>
      <c r="F28" s="11"/>
      <c r="G28" s="22"/>
      <c r="L28" s="32"/>
      <c r="M28" s="32"/>
      <c r="N28" s="32" t="s">
        <v>71</v>
      </c>
      <c r="O28" s="23"/>
      <c r="P28" s="11"/>
      <c r="Q28" s="22"/>
    </row>
    <row r="29" spans="2:18" ht="15.75" x14ac:dyDescent="0.25">
      <c r="B29" s="32"/>
      <c r="C29" s="32"/>
      <c r="D29" s="32"/>
      <c r="E29" s="23"/>
      <c r="F29" s="11"/>
      <c r="G29" s="12"/>
      <c r="I29" s="43">
        <f>+G31+Q31</f>
        <v>112791382.7</v>
      </c>
      <c r="L29" s="32"/>
      <c r="M29" s="32"/>
      <c r="N29" s="32"/>
      <c r="O29" s="23"/>
      <c r="P29" s="11"/>
      <c r="Q29" s="12"/>
    </row>
    <row r="30" spans="2:18" ht="15.75" x14ac:dyDescent="0.25">
      <c r="B30" s="155" t="s">
        <v>72</v>
      </c>
      <c r="C30" s="156"/>
      <c r="D30" s="157"/>
      <c r="E30" s="25"/>
      <c r="F30" s="17"/>
      <c r="G30" s="17"/>
      <c r="I30" s="43"/>
      <c r="L30" s="155" t="s">
        <v>72</v>
      </c>
      <c r="M30" s="156"/>
      <c r="N30" s="157"/>
      <c r="O30" s="25"/>
      <c r="P30" s="17"/>
      <c r="Q30" s="17"/>
    </row>
    <row r="31" spans="2:18" ht="15.75" x14ac:dyDescent="0.25">
      <c r="B31" s="150" t="s">
        <v>73</v>
      </c>
      <c r="C31" s="151"/>
      <c r="D31" s="151"/>
      <c r="E31" s="151"/>
      <c r="F31" s="152"/>
      <c r="G31" s="18">
        <f>+E3+E16-F27</f>
        <v>37192336.590000004</v>
      </c>
      <c r="L31" s="150" t="s">
        <v>73</v>
      </c>
      <c r="M31" s="151"/>
      <c r="N31" s="151"/>
      <c r="O31" s="151"/>
      <c r="P31" s="152"/>
      <c r="Q31" s="18">
        <f>+O3+O16-P27</f>
        <v>75599046.109999999</v>
      </c>
      <c r="R31" s="71">
        <f>+O16-P27</f>
        <v>75599046.109999999</v>
      </c>
    </row>
    <row r="32" spans="2:18" ht="15.75" x14ac:dyDescent="0.25">
      <c r="B32" s="33"/>
      <c r="C32" s="33"/>
      <c r="D32" s="19"/>
      <c r="E32" s="26"/>
      <c r="F32" s="8"/>
      <c r="G32" s="8"/>
      <c r="L32" s="33"/>
      <c r="M32" s="33"/>
      <c r="N32" s="19"/>
      <c r="O32" s="26"/>
      <c r="P32" s="8"/>
      <c r="Q32" s="8"/>
    </row>
    <row r="33" spans="2:17" ht="15.75" x14ac:dyDescent="0.25">
      <c r="B33" s="33"/>
      <c r="C33" s="33"/>
      <c r="D33" s="19"/>
      <c r="E33" s="26"/>
      <c r="F33" s="153"/>
      <c r="G33" s="153"/>
      <c r="L33" s="33"/>
      <c r="M33" s="33"/>
      <c r="N33" s="19"/>
      <c r="O33" s="26"/>
      <c r="P33" s="153"/>
      <c r="Q33" s="153"/>
    </row>
    <row r="34" spans="2:17" ht="15.75" x14ac:dyDescent="0.25">
      <c r="B34" s="33"/>
      <c r="C34" s="33"/>
      <c r="D34" s="19"/>
      <c r="E34" s="26"/>
      <c r="F34" s="8"/>
      <c r="G34" s="20"/>
      <c r="J34" s="43"/>
    </row>
    <row r="35" spans="2:17" ht="15.75" x14ac:dyDescent="0.25">
      <c r="B35" s="34"/>
      <c r="C35" s="34"/>
      <c r="D35" s="47"/>
      <c r="E35" s="27"/>
      <c r="F35" s="8"/>
      <c r="G35" s="8"/>
    </row>
    <row r="36" spans="2:17" x14ac:dyDescent="0.25">
      <c r="J36" s="43"/>
    </row>
    <row r="38" spans="2:17" x14ac:dyDescent="0.25">
      <c r="I38" s="43"/>
    </row>
    <row r="39" spans="2:17" ht="19.5" x14ac:dyDescent="0.3">
      <c r="B39" s="154" t="s">
        <v>252</v>
      </c>
      <c r="C39" s="154"/>
      <c r="D39" s="154"/>
      <c r="E39" s="154"/>
      <c r="F39" s="154"/>
      <c r="G39" s="154"/>
      <c r="L39" s="154" t="s">
        <v>345</v>
      </c>
      <c r="M39" s="154"/>
      <c r="N39" s="154"/>
      <c r="O39" s="154"/>
      <c r="P39" s="154"/>
      <c r="Q39" s="154"/>
    </row>
    <row r="40" spans="2:17" ht="31.5" x14ac:dyDescent="0.25">
      <c r="B40" s="9" t="s">
        <v>76</v>
      </c>
      <c r="C40" s="9" t="s">
        <v>307</v>
      </c>
      <c r="D40" s="9" t="s">
        <v>62</v>
      </c>
      <c r="E40" s="21" t="s">
        <v>63</v>
      </c>
      <c r="F40" s="9" t="s">
        <v>64</v>
      </c>
      <c r="G40" s="9" t="s">
        <v>65</v>
      </c>
      <c r="L40" s="9" t="s">
        <v>76</v>
      </c>
      <c r="M40" s="9" t="s">
        <v>307</v>
      </c>
      <c r="N40" s="9" t="s">
        <v>62</v>
      </c>
      <c r="O40" s="21" t="s">
        <v>63</v>
      </c>
      <c r="P40" s="9" t="s">
        <v>64</v>
      </c>
      <c r="Q40" s="9" t="s">
        <v>65</v>
      </c>
    </row>
    <row r="41" spans="2:17" ht="15.75" x14ac:dyDescent="0.25">
      <c r="B41" s="10"/>
      <c r="C41" s="10"/>
      <c r="D41" s="10" t="s">
        <v>66</v>
      </c>
      <c r="E41" s="22"/>
      <c r="F41" s="10"/>
      <c r="G41" s="10"/>
      <c r="L41" s="10"/>
      <c r="M41" s="10"/>
      <c r="N41" s="10" t="s">
        <v>66</v>
      </c>
      <c r="O41" s="22"/>
      <c r="P41" s="10"/>
      <c r="Q41" s="10"/>
    </row>
    <row r="42" spans="2:17" ht="15.75" x14ac:dyDescent="0.25">
      <c r="B42" s="35">
        <v>6</v>
      </c>
      <c r="C42" s="35">
        <v>2022</v>
      </c>
      <c r="D42" s="35" t="s">
        <v>67</v>
      </c>
      <c r="E42" s="36">
        <f>+SUMIFS('2022-5.2023'!K$71:K$82,'2022-5.2023'!A$71:A$82,'CN 2022-05.2023'!B42)</f>
        <v>4979582</v>
      </c>
      <c r="F42" s="10"/>
      <c r="G42" s="10"/>
      <c r="J42" s="43"/>
      <c r="L42" s="35">
        <v>6</v>
      </c>
      <c r="M42" s="35">
        <v>2022</v>
      </c>
      <c r="N42" s="35" t="s">
        <v>67</v>
      </c>
      <c r="O42" s="36">
        <f>+SUMIFS('2022-5.2023'!K$97:K$109,'2022-5.2023'!A$97:A$109,'CN 2022-05.2023'!L42)</f>
        <v>8046213</v>
      </c>
      <c r="P42" s="10"/>
      <c r="Q42" s="10"/>
    </row>
    <row r="43" spans="2:17" ht="15.75" x14ac:dyDescent="0.25">
      <c r="B43" s="35">
        <v>7</v>
      </c>
      <c r="C43" s="35">
        <v>2022</v>
      </c>
      <c r="D43" s="35" t="s">
        <v>67</v>
      </c>
      <c r="E43" s="36">
        <f>+SUMIFS('2022-5.2023'!K$71:K$82,'2022-5.2023'!A$71:A$82,'CN 2022-05.2023'!B43)</f>
        <v>5705471</v>
      </c>
      <c r="F43" s="10"/>
      <c r="G43" s="10"/>
      <c r="L43" s="35">
        <v>7</v>
      </c>
      <c r="M43" s="35">
        <v>2022</v>
      </c>
      <c r="N43" s="35" t="s">
        <v>67</v>
      </c>
      <c r="O43" s="36">
        <f>+SUMIFS('2022-5.2023'!K$97:K$109,'2022-5.2023'!A$97:A$109,'CN 2022-05.2023'!L43)</f>
        <v>4502687</v>
      </c>
      <c r="P43" s="10"/>
      <c r="Q43" s="10"/>
    </row>
    <row r="44" spans="2:17" ht="15.75" x14ac:dyDescent="0.25">
      <c r="B44" s="35">
        <v>8</v>
      </c>
      <c r="C44" s="35">
        <v>2022</v>
      </c>
      <c r="D44" s="35" t="s">
        <v>67</v>
      </c>
      <c r="E44" s="36">
        <f>+SUMIFS('2022-5.2023'!K$71:K$82,'2022-5.2023'!A$71:A$82,'CN 2022-05.2023'!B44)</f>
        <v>5017576</v>
      </c>
      <c r="F44" s="10"/>
      <c r="G44" s="10"/>
      <c r="L44" s="35">
        <v>8</v>
      </c>
      <c r="M44" s="35">
        <v>2022</v>
      </c>
      <c r="N44" s="35" t="s">
        <v>67</v>
      </c>
      <c r="O44" s="36">
        <f>+SUMIFS('2022-5.2023'!K$97:K$109,'2022-5.2023'!A$97:A$109,'CN 2022-05.2023'!L44)</f>
        <v>5303605</v>
      </c>
      <c r="P44" s="10"/>
      <c r="Q44" s="10"/>
    </row>
    <row r="45" spans="2:17" ht="15.75" x14ac:dyDescent="0.25">
      <c r="B45" s="35">
        <v>9</v>
      </c>
      <c r="C45" s="35">
        <v>2022</v>
      </c>
      <c r="D45" s="35" t="s">
        <v>67</v>
      </c>
      <c r="E45" s="36">
        <f>+SUMIFS('2022-5.2023'!K$71:K$82,'2022-5.2023'!A$71:A$82,'CN 2022-05.2023'!B45)</f>
        <v>2229341</v>
      </c>
      <c r="F45" s="10"/>
      <c r="G45" s="10"/>
      <c r="L45" s="35">
        <v>9</v>
      </c>
      <c r="M45" s="35">
        <v>2022</v>
      </c>
      <c r="N45" s="35" t="s">
        <v>67</v>
      </c>
      <c r="O45" s="36">
        <f>+SUMIFS('2022-5.2023'!K$97:K$109,'2022-5.2023'!A$97:A$109,'CN 2022-05.2023'!L45)</f>
        <v>1879387</v>
      </c>
      <c r="P45" s="10"/>
      <c r="Q45" s="10"/>
    </row>
    <row r="46" spans="2:17" ht="15.75" x14ac:dyDescent="0.25">
      <c r="B46" s="35">
        <v>10</v>
      </c>
      <c r="C46" s="35">
        <v>2022</v>
      </c>
      <c r="D46" s="35" t="s">
        <v>67</v>
      </c>
      <c r="E46" s="36">
        <f>+SUMIFS('2022-5.2023'!K$71:K$82,'2022-5.2023'!A$71:A$82,'CN 2022-05.2023'!B46)</f>
        <v>4250998</v>
      </c>
      <c r="F46" s="10"/>
      <c r="G46" s="10"/>
      <c r="I46" s="71">
        <f>+SUM(E42:E48)+SUM(O42:O48)</f>
        <v>58756348</v>
      </c>
      <c r="L46" s="35">
        <v>10</v>
      </c>
      <c r="M46" s="35">
        <v>2022</v>
      </c>
      <c r="N46" s="35" t="s">
        <v>67</v>
      </c>
      <c r="O46" s="36">
        <f>+SUMIFS('2022-5.2023'!K$97:K$109,'2022-5.2023'!A$97:A$109,'CN 2022-05.2023'!L46)</f>
        <v>5328114</v>
      </c>
      <c r="P46" s="10"/>
      <c r="Q46" s="10"/>
    </row>
    <row r="47" spans="2:17" ht="15.75" x14ac:dyDescent="0.25">
      <c r="B47" s="35">
        <v>11</v>
      </c>
      <c r="C47" s="35">
        <v>2022</v>
      </c>
      <c r="D47" s="35" t="s">
        <v>67</v>
      </c>
      <c r="E47" s="36">
        <f>+SUMIFS('2022-5.2023'!K$71:K$82,'2022-5.2023'!A$71:A$82,'CN 2022-05.2023'!B47)</f>
        <v>1909721</v>
      </c>
      <c r="F47" s="10"/>
      <c r="G47" s="10"/>
      <c r="I47" s="71">
        <f>+SUM(F55:F59)+SUM(P55:P58)</f>
        <v>4290974.4000000004</v>
      </c>
      <c r="L47" s="35">
        <v>11</v>
      </c>
      <c r="M47" s="35">
        <v>2022</v>
      </c>
      <c r="N47" s="35" t="s">
        <v>67</v>
      </c>
      <c r="O47" s="36">
        <f>+SUMIFS('2022-5.2023'!K$97:K$109,'2022-5.2023'!A$97:A$109,'CN 2022-05.2023'!L47)</f>
        <v>1912783</v>
      </c>
      <c r="P47" s="10"/>
      <c r="Q47" s="10"/>
    </row>
    <row r="48" spans="2:17" ht="15.75" x14ac:dyDescent="0.25">
      <c r="B48" s="35">
        <v>12</v>
      </c>
      <c r="C48" s="35">
        <v>2022</v>
      </c>
      <c r="D48" s="35" t="s">
        <v>67</v>
      </c>
      <c r="E48" s="36">
        <f>+SUMIFS('2022-5.2023'!K$71:K$82,'2022-5.2023'!A$71:A$82,'CN 2022-05.2023'!B48)</f>
        <v>2219451</v>
      </c>
      <c r="F48" s="10"/>
      <c r="G48" s="10"/>
      <c r="I48" s="71">
        <f>+I46-I47</f>
        <v>54465373.600000001</v>
      </c>
      <c r="L48" s="35">
        <v>12</v>
      </c>
      <c r="M48" s="35">
        <v>2022</v>
      </c>
      <c r="N48" s="35" t="s">
        <v>67</v>
      </c>
      <c r="O48" s="36">
        <f>+SUMIFS('2022-5.2023'!K$97:K$109,'2022-5.2023'!A$97:A$109,'CN 2022-05.2023'!L48)</f>
        <v>5471419</v>
      </c>
      <c r="P48" s="10"/>
      <c r="Q48" s="10"/>
    </row>
    <row r="49" spans="2:17" ht="15.75" x14ac:dyDescent="0.25">
      <c r="B49" s="45">
        <v>1</v>
      </c>
      <c r="C49" s="45">
        <v>2023</v>
      </c>
      <c r="D49" s="35" t="s">
        <v>67</v>
      </c>
      <c r="E49" s="36">
        <f>+SUMIFS('2022-5.2023'!K$83:K$88,'2022-5.2023'!A$83:A$88,'CN 2022-05.2023'!B49)</f>
        <v>5449660</v>
      </c>
      <c r="F49" s="10"/>
      <c r="G49" s="10"/>
      <c r="I49" s="71">
        <f>+E49+O49</f>
        <v>7000523</v>
      </c>
      <c r="L49" s="45">
        <v>1</v>
      </c>
      <c r="M49" s="45">
        <v>2023</v>
      </c>
      <c r="N49" s="35" t="s">
        <v>67</v>
      </c>
      <c r="O49" s="36">
        <f>+SUMIFS('2022-5.2023'!K$110:K$118,'2022-5.2023'!A$110:A$118,'CN 2022-05.2023'!L49)</f>
        <v>1550863</v>
      </c>
      <c r="P49" s="10"/>
      <c r="Q49" s="10"/>
    </row>
    <row r="50" spans="2:17" ht="15.75" x14ac:dyDescent="0.25">
      <c r="B50" s="45">
        <v>2</v>
      </c>
      <c r="C50" s="45">
        <v>2023</v>
      </c>
      <c r="D50" s="35" t="s">
        <v>67</v>
      </c>
      <c r="E50" s="36">
        <f>+SUMIFS('2022-5.2023'!K$83:K$88,'2022-5.2023'!A$83:A$88,'CN 2022-05.2023'!B50)</f>
        <v>4422856</v>
      </c>
      <c r="F50" s="10"/>
      <c r="G50" s="10"/>
      <c r="I50" s="71">
        <f t="shared" ref="I50:I53" si="2">+E50+O50</f>
        <v>8185396</v>
      </c>
      <c r="L50" s="45">
        <v>2</v>
      </c>
      <c r="M50" s="45">
        <v>2023</v>
      </c>
      <c r="N50" s="35" t="s">
        <v>67</v>
      </c>
      <c r="O50" s="36">
        <f>+SUMIFS('2022-5.2023'!K$110:K$118,'2022-5.2023'!A$110:A$118,'CN 2022-05.2023'!L50)</f>
        <v>3762540</v>
      </c>
      <c r="P50" s="10"/>
      <c r="Q50" s="10"/>
    </row>
    <row r="51" spans="2:17" ht="15.75" x14ac:dyDescent="0.25">
      <c r="B51" s="45">
        <v>3</v>
      </c>
      <c r="C51" s="45">
        <v>2023</v>
      </c>
      <c r="D51" s="35" t="s">
        <v>67</v>
      </c>
      <c r="E51" s="36">
        <f>+SUMIFS('2022-5.2023'!K$83:K$88,'2022-5.2023'!A$83:A$88,'CN 2022-05.2023'!B51)</f>
        <v>0</v>
      </c>
      <c r="F51" s="10"/>
      <c r="G51" s="10"/>
      <c r="I51" s="71">
        <f t="shared" si="2"/>
        <v>2548268</v>
      </c>
      <c r="L51" s="45">
        <v>3</v>
      </c>
      <c r="M51" s="45">
        <v>2023</v>
      </c>
      <c r="N51" s="35" t="s">
        <v>67</v>
      </c>
      <c r="O51" s="36">
        <f>+SUMIFS('2022-5.2023'!K$110:K$118,'2022-5.2023'!A$110:A$118,'CN 2022-05.2023'!L51)</f>
        <v>2548268</v>
      </c>
      <c r="P51" s="10"/>
      <c r="Q51" s="10"/>
    </row>
    <row r="52" spans="2:17" ht="15.75" x14ac:dyDescent="0.25">
      <c r="B52" s="45">
        <v>4</v>
      </c>
      <c r="C52" s="45">
        <v>2023</v>
      </c>
      <c r="D52" s="35" t="s">
        <v>67</v>
      </c>
      <c r="E52" s="36">
        <f>+SUMIFS('2022-5.2023'!K$83:K$88,'2022-5.2023'!A$83:A$88,'CN 2022-05.2023'!B52)</f>
        <v>3823285</v>
      </c>
      <c r="F52" s="10"/>
      <c r="G52" s="10"/>
      <c r="I52" s="71">
        <f t="shared" si="2"/>
        <v>6672184</v>
      </c>
      <c r="L52" s="45">
        <v>4</v>
      </c>
      <c r="M52" s="45">
        <v>2023</v>
      </c>
      <c r="N52" s="35" t="s">
        <v>67</v>
      </c>
      <c r="O52" s="36">
        <f>+SUMIFS('2022-5.2023'!K$110:K$118,'2022-5.2023'!A$110:A$118,'CN 2022-05.2023'!L52)</f>
        <v>2848899</v>
      </c>
      <c r="P52" s="10"/>
      <c r="Q52" s="10"/>
    </row>
    <row r="53" spans="2:17" ht="15.75" x14ac:dyDescent="0.25">
      <c r="B53" s="45">
        <v>5</v>
      </c>
      <c r="C53" s="45">
        <v>2023</v>
      </c>
      <c r="D53" s="35" t="s">
        <v>67</v>
      </c>
      <c r="E53" s="36">
        <f>+SUMIFS('2022-5.2023'!K$83:K$88,'2022-5.2023'!A$83:A$88,'CN 2022-05.2023'!B53)</f>
        <v>0</v>
      </c>
      <c r="F53" s="10"/>
      <c r="G53" s="10"/>
      <c r="I53" s="71">
        <f t="shared" si="2"/>
        <v>2824197</v>
      </c>
      <c r="L53" s="45">
        <v>5</v>
      </c>
      <c r="M53" s="45">
        <v>2023</v>
      </c>
      <c r="N53" s="35" t="s">
        <v>67</v>
      </c>
      <c r="O53" s="36">
        <f>+SUMIFS('2022-5.2023'!K$110:K$118,'2022-5.2023'!A$110:A$118,'CN 2022-05.2023'!L53)</f>
        <v>2824197</v>
      </c>
      <c r="P53" s="10"/>
      <c r="Q53" s="10"/>
    </row>
    <row r="54" spans="2:17" ht="15.75" x14ac:dyDescent="0.25">
      <c r="B54" s="155" t="s">
        <v>68</v>
      </c>
      <c r="C54" s="156"/>
      <c r="D54" s="157"/>
      <c r="E54" s="24">
        <f>+SUM(E42:E53)</f>
        <v>40007941</v>
      </c>
      <c r="F54" s="14"/>
      <c r="G54" s="15"/>
      <c r="L54" s="155" t="s">
        <v>68</v>
      </c>
      <c r="M54" s="156"/>
      <c r="N54" s="157"/>
      <c r="O54" s="24">
        <f>+SUM(O42:O53)</f>
        <v>45978975</v>
      </c>
      <c r="P54" s="14"/>
      <c r="Q54" s="15"/>
    </row>
    <row r="55" spans="2:17" ht="15.75" x14ac:dyDescent="0.25">
      <c r="B55" s="32">
        <v>7</v>
      </c>
      <c r="C55" s="46"/>
      <c r="D55" s="46" t="s">
        <v>69</v>
      </c>
      <c r="E55" s="23"/>
      <c r="F55" s="23">
        <f>+SUMIFS('Hàng trả 2022-05.2023'!M$26:M$55,'Hàng trả 2022-05.2023'!A$26:A$55,'CN 2022-05.2023'!B55)</f>
        <v>348845.39999999997</v>
      </c>
      <c r="G55" s="13"/>
      <c r="I55" s="43">
        <f>+F60+P59</f>
        <v>179850</v>
      </c>
      <c r="L55" s="32">
        <v>7</v>
      </c>
      <c r="M55" s="46"/>
      <c r="N55" s="46" t="s">
        <v>69</v>
      </c>
      <c r="O55" s="23"/>
      <c r="P55" s="11">
        <f>+SUMIFS('Hàng trả 2022-05.2023'!M$2:M$25,'Hàng trả 2022-05.2023'!A$2:A$25,'CN 2022-05.2023'!L55)</f>
        <v>1266249</v>
      </c>
      <c r="Q55" s="13"/>
    </row>
    <row r="56" spans="2:17" ht="15.75" x14ac:dyDescent="0.25">
      <c r="B56" s="32">
        <v>8</v>
      </c>
      <c r="C56" s="46"/>
      <c r="D56" s="46" t="s">
        <v>69</v>
      </c>
      <c r="E56" s="23"/>
      <c r="F56" s="23">
        <f>+SUMIFS('Hàng trả 2022-05.2023'!M$26:M$55,'Hàng trả 2022-05.2023'!A$26:A$55,'CN 2022-05.2023'!B56)</f>
        <v>122100</v>
      </c>
      <c r="G56" s="13"/>
      <c r="I56" s="43">
        <f t="shared" ref="I56:I59" si="3">+F61+P60</f>
        <v>786698</v>
      </c>
      <c r="L56" s="32">
        <v>8</v>
      </c>
      <c r="M56" s="46"/>
      <c r="N56" s="46" t="s">
        <v>69</v>
      </c>
      <c r="O56" s="23"/>
      <c r="P56" s="11">
        <f>+SUMIFS('Hàng trả 2022-05.2023'!M$2:M$25,'Hàng trả 2022-05.2023'!A$2:A$25,'CN 2022-05.2023'!L56)</f>
        <v>691811</v>
      </c>
      <c r="Q56" s="13"/>
    </row>
    <row r="57" spans="2:17" ht="15.75" x14ac:dyDescent="0.25">
      <c r="B57" s="32">
        <v>9</v>
      </c>
      <c r="C57" s="46"/>
      <c r="D57" s="46" t="s">
        <v>69</v>
      </c>
      <c r="E57" s="23"/>
      <c r="F57" s="23">
        <f>+SUMIFS('Hàng trả 2022-05.2023'!M$26:M$55,'Hàng trả 2022-05.2023'!A$26:A$55,'CN 2022-05.2023'!B57)</f>
        <v>481736</v>
      </c>
      <c r="G57" s="13"/>
      <c r="I57" s="43">
        <f t="shared" si="3"/>
        <v>1071663.31</v>
      </c>
      <c r="L57" s="32">
        <v>10</v>
      </c>
      <c r="M57" s="46"/>
      <c r="N57" s="46" t="s">
        <v>69</v>
      </c>
      <c r="O57" s="23"/>
      <c r="P57" s="11">
        <f>+SUMIFS('Hàng trả 2022-05.2023'!M$2:M$25,'Hàng trả 2022-05.2023'!A$2:A$25,'CN 2022-05.2023'!L57)</f>
        <v>111058</v>
      </c>
      <c r="Q57" s="13"/>
    </row>
    <row r="58" spans="2:17" ht="15.75" x14ac:dyDescent="0.25">
      <c r="B58" s="32">
        <v>10</v>
      </c>
      <c r="C58" s="46"/>
      <c r="D58" s="46" t="s">
        <v>69</v>
      </c>
      <c r="E58" s="23"/>
      <c r="F58" s="23">
        <f>+SUMIFS('Hàng trả 2022-05.2023'!M$26:M$55,'Hàng trả 2022-05.2023'!A$26:A$55,'CN 2022-05.2023'!B58)</f>
        <v>111058</v>
      </c>
      <c r="G58" s="13"/>
      <c r="I58" s="43">
        <f t="shared" si="3"/>
        <v>1151400.8900000001</v>
      </c>
      <c r="L58" s="32">
        <v>12</v>
      </c>
      <c r="M58" s="46"/>
      <c r="N58" s="46" t="s">
        <v>69</v>
      </c>
      <c r="O58" s="23"/>
      <c r="P58" s="11">
        <f>+SUMIFS('Hàng trả 2022-05.2023'!M$2:M$25,'Hàng trả 2022-05.2023'!A$2:A$25,'CN 2022-05.2023'!L58)</f>
        <v>342227</v>
      </c>
      <c r="Q58" s="13"/>
    </row>
    <row r="59" spans="2:17" ht="15.75" x14ac:dyDescent="0.25">
      <c r="B59" s="32">
        <v>12</v>
      </c>
      <c r="C59" s="46"/>
      <c r="D59" s="46" t="s">
        <v>69</v>
      </c>
      <c r="E59" s="23"/>
      <c r="F59" s="23">
        <f>+SUMIFS('Hàng trả 2022-05.2023'!M$26:M$55,'Hàng trả 2022-05.2023'!A$26:A$55,'CN 2022-05.2023'!B59)</f>
        <v>815890</v>
      </c>
      <c r="G59" s="13"/>
      <c r="I59" s="43">
        <f t="shared" si="3"/>
        <v>52992</v>
      </c>
      <c r="L59" s="32">
        <v>1</v>
      </c>
      <c r="M59" s="46"/>
      <c r="N59" s="46" t="s">
        <v>69</v>
      </c>
      <c r="O59" s="23"/>
      <c r="P59" s="11">
        <f>+SUMIFS('Hàng trả 2022-05.2023'!M$2:M$25,'Hàng trả 2022-05.2023'!A$2:A$25,'CN 2022-05.2023'!L59)</f>
        <v>0</v>
      </c>
      <c r="Q59" s="13"/>
    </row>
    <row r="60" spans="2:17" ht="15.75" x14ac:dyDescent="0.25">
      <c r="B60" s="32">
        <v>1</v>
      </c>
      <c r="C60" s="46"/>
      <c r="D60" s="46" t="s">
        <v>69</v>
      </c>
      <c r="E60" s="23"/>
      <c r="F60" s="23">
        <f>+SUMIFS('Hàng trả 2022-05.2023'!M$26:M$55,'Hàng trả 2022-05.2023'!A$26:A$55,'CN 2022-05.2023'!B60)</f>
        <v>179850</v>
      </c>
      <c r="G60" s="13"/>
      <c r="L60" s="32">
        <v>2</v>
      </c>
      <c r="M60" s="46"/>
      <c r="N60" s="46" t="s">
        <v>69</v>
      </c>
      <c r="O60" s="23"/>
      <c r="P60" s="11">
        <f>+SUMIFS('Hàng trả 2022-05.2023'!M$2:M$25,'Hàng trả 2022-05.2023'!A$2:A$25,'CN 2022-05.2023'!L60)</f>
        <v>575898</v>
      </c>
      <c r="Q60" s="13"/>
    </row>
    <row r="61" spans="2:17" ht="15.75" x14ac:dyDescent="0.25">
      <c r="B61" s="32">
        <v>2</v>
      </c>
      <c r="C61" s="46"/>
      <c r="D61" s="46" t="s">
        <v>69</v>
      </c>
      <c r="E61" s="23"/>
      <c r="F61" s="23">
        <f>+SUMIFS('Hàng trả 2022-05.2023'!M$26:M$55,'Hàng trả 2022-05.2023'!A$26:A$55,'CN 2022-05.2023'!B61)</f>
        <v>210800</v>
      </c>
      <c r="G61" s="13"/>
      <c r="L61" s="32">
        <v>3</v>
      </c>
      <c r="M61" s="46"/>
      <c r="N61" s="46" t="s">
        <v>69</v>
      </c>
      <c r="O61" s="23"/>
      <c r="P61" s="11">
        <f>+SUMIFS('Hàng trả 2022-05.2023'!M$2:M$25,'Hàng trả 2022-05.2023'!A$2:A$25,'CN 2022-05.2023'!L61)</f>
        <v>222116</v>
      </c>
      <c r="Q61" s="13"/>
    </row>
    <row r="62" spans="2:17" ht="15.75" x14ac:dyDescent="0.25">
      <c r="B62" s="32">
        <v>3</v>
      </c>
      <c r="C62" s="46"/>
      <c r="D62" s="46" t="s">
        <v>69</v>
      </c>
      <c r="E62" s="23"/>
      <c r="F62" s="23">
        <f>+SUMIFS('Hàng trả 2022-05.2023'!M$26:M$55,'Hàng trả 2022-05.2023'!A$26:A$55,'CN 2022-05.2023'!B62)</f>
        <v>849547.30999999994</v>
      </c>
      <c r="G62" s="13"/>
      <c r="L62" s="32">
        <v>4</v>
      </c>
      <c r="M62" s="46"/>
      <c r="N62" s="46" t="s">
        <v>69</v>
      </c>
      <c r="O62" s="23"/>
      <c r="P62" s="11">
        <f>+SUMIFS('Hàng trả 2022-05.2023'!M$2:M$25,'Hàng trả 2022-05.2023'!A$2:A$25,'CN 2022-05.2023'!L62)</f>
        <v>117277</v>
      </c>
      <c r="Q62" s="13"/>
    </row>
    <row r="63" spans="2:17" ht="15.75" x14ac:dyDescent="0.25">
      <c r="B63" s="32">
        <v>4</v>
      </c>
      <c r="C63" s="46"/>
      <c r="D63" s="46" t="s">
        <v>69</v>
      </c>
      <c r="E63" s="23"/>
      <c r="F63" s="23">
        <f>+SUMIFS('Hàng trả 2022-05.2023'!M$26:M$55,'Hàng trả 2022-05.2023'!A$26:A$55,'CN 2022-05.2023'!B63)</f>
        <v>1034123.89</v>
      </c>
      <c r="G63" s="13"/>
      <c r="L63" s="32">
        <v>5</v>
      </c>
      <c r="M63" s="46"/>
      <c r="N63" s="46" t="s">
        <v>69</v>
      </c>
      <c r="O63" s="23"/>
      <c r="P63" s="11">
        <f>+SUMIFS('Hàng trả 2022-05.2023'!M$2:M$25,'Hàng trả 2022-05.2023'!A$2:A$25,'CN 2022-05.2023'!L63)</f>
        <v>52992</v>
      </c>
      <c r="Q63" s="13"/>
    </row>
    <row r="64" spans="2:17" ht="15.75" x14ac:dyDescent="0.25">
      <c r="B64" s="32">
        <v>5</v>
      </c>
      <c r="C64" s="46"/>
      <c r="D64" s="46" t="s">
        <v>69</v>
      </c>
      <c r="E64" s="23"/>
      <c r="F64" s="23">
        <f>+SUMIFS('Hàng trả 2022-05.2023'!M$26:M$55,'Hàng trả 2022-05.2023'!A$26:A$55,'CN 2022-05.2023'!B64)</f>
        <v>0</v>
      </c>
      <c r="G64" s="13"/>
      <c r="L64" s="32"/>
      <c r="M64" s="46"/>
      <c r="N64" s="46"/>
      <c r="O64" s="23"/>
      <c r="P64" s="11"/>
      <c r="Q64" s="13"/>
    </row>
    <row r="65" spans="2:17" ht="15.75" x14ac:dyDescent="0.25">
      <c r="B65" s="32"/>
      <c r="C65" s="46"/>
      <c r="D65" s="46"/>
      <c r="E65" s="23"/>
      <c r="F65" s="23"/>
      <c r="G65" s="13"/>
      <c r="L65" s="32"/>
      <c r="M65" s="46"/>
      <c r="N65" s="46"/>
      <c r="O65" s="23"/>
      <c r="P65" s="12"/>
      <c r="Q65" s="13"/>
    </row>
    <row r="66" spans="2:17" ht="15.75" x14ac:dyDescent="0.25">
      <c r="B66" s="155" t="s">
        <v>70</v>
      </c>
      <c r="C66" s="156"/>
      <c r="D66" s="157"/>
      <c r="E66" s="24"/>
      <c r="F66" s="16">
        <f>SUM(F55:F65)</f>
        <v>4153950.6</v>
      </c>
      <c r="G66" s="15"/>
      <c r="L66" s="155" t="s">
        <v>70</v>
      </c>
      <c r="M66" s="156"/>
      <c r="N66" s="157"/>
      <c r="O66" s="24"/>
      <c r="P66" s="16">
        <f>SUM(P55:P65)</f>
        <v>3379628</v>
      </c>
      <c r="Q66" s="15"/>
    </row>
    <row r="67" spans="2:17" ht="15.75" x14ac:dyDescent="0.25">
      <c r="B67" s="32"/>
      <c r="C67" s="32"/>
      <c r="D67" s="32" t="s">
        <v>71</v>
      </c>
      <c r="E67" s="23"/>
      <c r="F67" s="11"/>
      <c r="G67" s="22"/>
      <c r="L67" s="32"/>
      <c r="M67" s="32"/>
      <c r="N67" s="32" t="s">
        <v>71</v>
      </c>
      <c r="O67" s="23"/>
      <c r="P67" s="11"/>
      <c r="Q67" s="22"/>
    </row>
    <row r="68" spans="2:17" ht="15.75" x14ac:dyDescent="0.25">
      <c r="B68" s="32"/>
      <c r="C68" s="32"/>
      <c r="D68" s="32"/>
      <c r="E68" s="23"/>
      <c r="F68" s="11"/>
      <c r="G68" s="12"/>
      <c r="L68" s="32"/>
      <c r="M68" s="32"/>
      <c r="N68" s="32"/>
      <c r="O68" s="23"/>
      <c r="P68" s="11"/>
      <c r="Q68" s="12"/>
    </row>
    <row r="69" spans="2:17" ht="15.75" x14ac:dyDescent="0.25">
      <c r="B69" s="155" t="s">
        <v>72</v>
      </c>
      <c r="C69" s="156"/>
      <c r="D69" s="157"/>
      <c r="E69" s="25"/>
      <c r="F69" s="17"/>
      <c r="G69" s="17"/>
      <c r="L69" s="155" t="s">
        <v>72</v>
      </c>
      <c r="M69" s="156"/>
      <c r="N69" s="157"/>
      <c r="O69" s="25"/>
      <c r="P69" s="17"/>
      <c r="Q69" s="17"/>
    </row>
    <row r="70" spans="2:17" ht="15.75" x14ac:dyDescent="0.25">
      <c r="B70" s="150" t="s">
        <v>73</v>
      </c>
      <c r="C70" s="151"/>
      <c r="D70" s="151"/>
      <c r="E70" s="151"/>
      <c r="F70" s="152"/>
      <c r="G70" s="18">
        <f>+E41+E54-F66</f>
        <v>35853990.399999999</v>
      </c>
      <c r="L70" s="150" t="s">
        <v>73</v>
      </c>
      <c r="M70" s="151"/>
      <c r="N70" s="151"/>
      <c r="O70" s="151"/>
      <c r="P70" s="152"/>
      <c r="Q70" s="18">
        <f>+O41+O54-P66</f>
        <v>42599347</v>
      </c>
    </row>
    <row r="71" spans="2:17" ht="15.75" x14ac:dyDescent="0.25">
      <c r="B71" s="33"/>
      <c r="C71" s="33"/>
      <c r="D71" s="19"/>
      <c r="E71" s="26"/>
      <c r="F71" s="8"/>
      <c r="G71" s="8"/>
      <c r="L71" s="33"/>
      <c r="M71" s="33"/>
      <c r="N71" s="19"/>
      <c r="O71" s="26"/>
      <c r="P71" s="8"/>
      <c r="Q71" s="8"/>
    </row>
    <row r="72" spans="2:17" ht="15.75" x14ac:dyDescent="0.25">
      <c r="B72" s="33"/>
      <c r="C72" s="33"/>
      <c r="D72" s="19"/>
      <c r="E72" s="26"/>
      <c r="F72" s="153"/>
      <c r="G72" s="153"/>
      <c r="L72" s="33"/>
      <c r="M72" s="33"/>
      <c r="N72" s="19"/>
      <c r="O72" s="26"/>
      <c r="P72" s="153"/>
      <c r="Q72" s="153"/>
    </row>
    <row r="74" spans="2:17" x14ac:dyDescent="0.25">
      <c r="I74" s="43"/>
    </row>
  </sheetData>
  <mergeCells count="24">
    <mergeCell ref="B1:G1"/>
    <mergeCell ref="B16:D16"/>
    <mergeCell ref="B27:D27"/>
    <mergeCell ref="B30:D30"/>
    <mergeCell ref="B31:F31"/>
    <mergeCell ref="L1:Q1"/>
    <mergeCell ref="L16:N16"/>
    <mergeCell ref="L27:N27"/>
    <mergeCell ref="L30:N30"/>
    <mergeCell ref="L31:P31"/>
    <mergeCell ref="P33:Q33"/>
    <mergeCell ref="B39:G39"/>
    <mergeCell ref="B54:D54"/>
    <mergeCell ref="B66:D66"/>
    <mergeCell ref="B69:D69"/>
    <mergeCell ref="F33:G33"/>
    <mergeCell ref="B70:F70"/>
    <mergeCell ref="F72:G72"/>
    <mergeCell ref="L39:Q39"/>
    <mergeCell ref="L54:N54"/>
    <mergeCell ref="L66:N66"/>
    <mergeCell ref="L69:N69"/>
    <mergeCell ref="L70:P70"/>
    <mergeCell ref="P72:Q7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F3A1-6838-494F-9854-4F772D8081DA}">
  <dimension ref="A1:Q35"/>
  <sheetViews>
    <sheetView topLeftCell="A10" workbookViewId="0">
      <selection activeCell="C16" activeCellId="1" sqref="C34 C16"/>
    </sheetView>
  </sheetViews>
  <sheetFormatPr defaultRowHeight="15" x14ac:dyDescent="0.25"/>
  <cols>
    <col min="1" max="1" width="9" customWidth="1"/>
    <col min="2" max="2" width="23.7109375" customWidth="1"/>
    <col min="3" max="3" width="17.85546875" customWidth="1"/>
    <col min="4" max="4" width="16" customWidth="1"/>
    <col min="5" max="5" width="17.85546875" customWidth="1"/>
    <col min="6" max="6" width="13.5703125" customWidth="1"/>
    <col min="7" max="7" width="11.85546875" customWidth="1"/>
    <col min="8" max="8" width="17.28515625" customWidth="1"/>
    <col min="9" max="9" width="17.7109375" customWidth="1"/>
    <col min="10" max="10" width="17.5703125" customWidth="1"/>
    <col min="11" max="11" width="17" customWidth="1"/>
    <col min="14" max="16" width="16" customWidth="1"/>
    <col min="17" max="17" width="15.85546875" customWidth="1"/>
  </cols>
  <sheetData>
    <row r="1" spans="1:17" ht="45" customHeight="1" x14ac:dyDescent="0.25">
      <c r="A1" s="159" t="s">
        <v>346</v>
      </c>
      <c r="B1" s="159"/>
      <c r="C1" s="159"/>
      <c r="D1" s="159"/>
      <c r="E1" s="159"/>
      <c r="F1" s="112"/>
      <c r="G1" s="159" t="s">
        <v>347</v>
      </c>
      <c r="H1" s="159"/>
      <c r="I1" s="159"/>
      <c r="J1" s="159"/>
      <c r="K1" s="159"/>
      <c r="L1" s="112"/>
      <c r="M1" s="159" t="s">
        <v>413</v>
      </c>
      <c r="N1" s="159"/>
      <c r="O1" s="159"/>
      <c r="P1" s="159"/>
      <c r="Q1" s="159"/>
    </row>
    <row r="2" spans="1:17" ht="31.5" x14ac:dyDescent="0.25">
      <c r="A2" s="9" t="s">
        <v>76</v>
      </c>
      <c r="B2" s="9" t="s">
        <v>62</v>
      </c>
      <c r="C2" s="21" t="s">
        <v>63</v>
      </c>
      <c r="D2" s="9" t="s">
        <v>64</v>
      </c>
      <c r="E2" s="9" t="s">
        <v>65</v>
      </c>
      <c r="G2" s="9" t="s">
        <v>76</v>
      </c>
      <c r="H2" s="9" t="s">
        <v>62</v>
      </c>
      <c r="I2" s="21" t="s">
        <v>63</v>
      </c>
      <c r="J2" s="9" t="s">
        <v>64</v>
      </c>
      <c r="K2" s="9" t="s">
        <v>65</v>
      </c>
      <c r="M2" s="9" t="s">
        <v>76</v>
      </c>
      <c r="N2" s="9" t="s">
        <v>62</v>
      </c>
      <c r="O2" s="21" t="s">
        <v>63</v>
      </c>
      <c r="P2" s="9" t="s">
        <v>64</v>
      </c>
      <c r="Q2" s="9" t="s">
        <v>65</v>
      </c>
    </row>
    <row r="3" spans="1:17" ht="15.75" x14ac:dyDescent="0.25">
      <c r="A3" s="10"/>
      <c r="B3" s="10" t="s">
        <v>66</v>
      </c>
      <c r="C3" s="22">
        <v>37192342</v>
      </c>
      <c r="D3" s="10"/>
      <c r="E3" s="10"/>
      <c r="G3" s="10"/>
      <c r="H3" s="10" t="s">
        <v>66</v>
      </c>
      <c r="I3" s="22">
        <v>75599046.109999999</v>
      </c>
      <c r="J3" s="10"/>
      <c r="K3" s="10"/>
      <c r="M3" s="10"/>
      <c r="N3" s="10" t="s">
        <v>66</v>
      </c>
      <c r="O3" s="22">
        <v>0</v>
      </c>
      <c r="P3" s="10"/>
      <c r="Q3" s="10"/>
    </row>
    <row r="4" spans="1:17" ht="15.75" x14ac:dyDescent="0.25">
      <c r="A4" s="35">
        <v>6</v>
      </c>
      <c r="B4" s="35"/>
      <c r="C4" s="36">
        <v>1663295</v>
      </c>
      <c r="D4" s="10"/>
      <c r="E4" s="10"/>
      <c r="G4" s="35">
        <v>6</v>
      </c>
      <c r="H4" s="35"/>
      <c r="I4" s="36">
        <v>3046313</v>
      </c>
      <c r="J4" s="10"/>
      <c r="K4" s="10"/>
      <c r="M4" s="35">
        <v>6</v>
      </c>
      <c r="N4" s="35"/>
      <c r="O4" s="36">
        <v>3775155</v>
      </c>
      <c r="P4" s="10"/>
      <c r="Q4" s="10"/>
    </row>
    <row r="5" spans="1:17" ht="15.75" x14ac:dyDescent="0.25">
      <c r="A5" s="35">
        <v>7</v>
      </c>
      <c r="B5" s="35"/>
      <c r="C5" s="36">
        <v>3959269</v>
      </c>
      <c r="D5" s="10"/>
      <c r="E5" s="10"/>
      <c r="G5" s="35"/>
      <c r="H5" s="35"/>
      <c r="I5" s="36">
        <v>2570075</v>
      </c>
      <c r="J5" s="10"/>
      <c r="K5" s="10"/>
      <c r="M5" s="35"/>
      <c r="N5" s="35"/>
      <c r="O5" s="36">
        <v>3326829</v>
      </c>
      <c r="P5" s="10"/>
      <c r="Q5" s="10"/>
    </row>
    <row r="6" spans="1:17" ht="15.75" x14ac:dyDescent="0.25">
      <c r="A6" s="155" t="s">
        <v>68</v>
      </c>
      <c r="B6" s="157"/>
      <c r="C6" s="24">
        <f>+SUM(C4:C5)</f>
        <v>5622564</v>
      </c>
      <c r="D6" s="14"/>
      <c r="E6" s="15"/>
      <c r="G6" s="155" t="s">
        <v>68</v>
      </c>
      <c r="H6" s="157"/>
      <c r="I6" s="24">
        <f>+SUM(I4:I5)</f>
        <v>5616388</v>
      </c>
      <c r="J6" s="14"/>
      <c r="K6" s="15"/>
      <c r="M6" s="155" t="s">
        <v>68</v>
      </c>
      <c r="N6" s="157"/>
      <c r="O6" s="24">
        <f>+SUM(O4:O5)</f>
        <v>7101984</v>
      </c>
      <c r="P6" s="14"/>
      <c r="Q6" s="15"/>
    </row>
    <row r="7" spans="1:17" ht="15.75" x14ac:dyDescent="0.25">
      <c r="A7" s="35">
        <v>6</v>
      </c>
      <c r="B7" s="46"/>
      <c r="C7" s="23"/>
      <c r="D7" s="23">
        <v>173375</v>
      </c>
      <c r="E7" s="13"/>
      <c r="G7" s="35">
        <v>6</v>
      </c>
      <c r="H7" s="46"/>
      <c r="I7" s="99"/>
      <c r="J7" s="23">
        <v>193406.4</v>
      </c>
      <c r="K7" s="13"/>
      <c r="M7" s="35">
        <v>6</v>
      </c>
      <c r="N7" s="46"/>
      <c r="O7" s="23"/>
      <c r="P7" s="11"/>
      <c r="Q7" s="13"/>
    </row>
    <row r="8" spans="1:17" ht="15.75" x14ac:dyDescent="0.25">
      <c r="A8" s="35"/>
      <c r="B8" s="32"/>
      <c r="C8" s="23"/>
      <c r="D8" s="23">
        <v>305916</v>
      </c>
      <c r="E8" s="13"/>
      <c r="G8" s="35"/>
      <c r="H8" s="32"/>
      <c r="I8" s="99"/>
      <c r="J8" s="36">
        <v>192127</v>
      </c>
      <c r="K8" s="13"/>
      <c r="M8" s="35"/>
      <c r="N8" s="32"/>
      <c r="O8" s="23"/>
      <c r="P8" s="11"/>
      <c r="Q8" s="13"/>
    </row>
    <row r="9" spans="1:17" ht="15.75" x14ac:dyDescent="0.25">
      <c r="A9" s="155" t="s">
        <v>70</v>
      </c>
      <c r="B9" s="157"/>
      <c r="C9" s="24"/>
      <c r="D9" s="16">
        <f>SUM(D7:D8)</f>
        <v>479291</v>
      </c>
      <c r="E9" s="15"/>
      <c r="G9" s="155" t="s">
        <v>70</v>
      </c>
      <c r="H9" s="157"/>
      <c r="I9" s="24"/>
      <c r="J9" s="16">
        <f>SUM(J7:J8)</f>
        <v>385533.4</v>
      </c>
      <c r="K9" s="15"/>
      <c r="M9" s="155" t="s">
        <v>70</v>
      </c>
      <c r="N9" s="157"/>
      <c r="O9" s="24"/>
      <c r="P9" s="16">
        <f>SUM(P7:P7)</f>
        <v>0</v>
      </c>
      <c r="Q9" s="15"/>
    </row>
    <row r="10" spans="1:17" ht="15.75" x14ac:dyDescent="0.25">
      <c r="A10" s="32">
        <v>6</v>
      </c>
      <c r="B10" s="32" t="s">
        <v>71</v>
      </c>
      <c r="C10" s="23"/>
      <c r="D10" s="11"/>
      <c r="E10" s="22">
        <f>+C3</f>
        <v>37192342</v>
      </c>
      <c r="G10" s="32"/>
      <c r="H10" s="32" t="s">
        <v>71</v>
      </c>
      <c r="I10" s="23"/>
      <c r="J10" s="11"/>
      <c r="K10" s="22">
        <f>+I3</f>
        <v>75599046.109999999</v>
      </c>
      <c r="M10" s="32"/>
      <c r="N10" s="32"/>
      <c r="O10" s="23"/>
      <c r="P10" s="11"/>
      <c r="Q10" s="22"/>
    </row>
    <row r="11" spans="1:17" ht="15.75" x14ac:dyDescent="0.25">
      <c r="A11" s="148">
        <v>45138</v>
      </c>
      <c r="B11" s="32"/>
      <c r="C11" s="23"/>
      <c r="D11" s="11"/>
      <c r="E11" s="12">
        <v>1489920</v>
      </c>
      <c r="G11" s="148">
        <v>45138</v>
      </c>
      <c r="H11" s="32"/>
      <c r="I11" s="23"/>
      <c r="J11" s="11"/>
      <c r="K11" s="12">
        <v>2852904</v>
      </c>
      <c r="M11" s="148">
        <v>45138</v>
      </c>
      <c r="N11" s="32" t="s">
        <v>71</v>
      </c>
      <c r="O11" s="23"/>
      <c r="P11" s="11"/>
      <c r="Q11" s="22">
        <v>3775155</v>
      </c>
    </row>
    <row r="12" spans="1:17" ht="15.75" x14ac:dyDescent="0.25">
      <c r="A12" s="155" t="s">
        <v>72</v>
      </c>
      <c r="B12" s="157"/>
      <c r="C12" s="25"/>
      <c r="D12" s="17"/>
      <c r="E12" s="17">
        <f>+SUM(E10:E11)</f>
        <v>38682262</v>
      </c>
      <c r="G12" s="155" t="s">
        <v>72</v>
      </c>
      <c r="H12" s="157"/>
      <c r="I12" s="25"/>
      <c r="J12" s="17"/>
      <c r="K12" s="17">
        <f>+SUM(K10:K11)</f>
        <v>78451950.109999999</v>
      </c>
      <c r="M12" s="155" t="s">
        <v>72</v>
      </c>
      <c r="N12" s="157"/>
      <c r="O12" s="25"/>
      <c r="P12" s="17"/>
      <c r="Q12" s="17">
        <f>+SUM(Q10:Q11)</f>
        <v>3775155</v>
      </c>
    </row>
    <row r="13" spans="1:17" ht="15.75" x14ac:dyDescent="0.25">
      <c r="A13" s="150" t="s">
        <v>73</v>
      </c>
      <c r="B13" s="151"/>
      <c r="C13" s="151"/>
      <c r="D13" s="152"/>
      <c r="E13" s="18">
        <f>+C3+C6-D9-E12</f>
        <v>3653353</v>
      </c>
      <c r="G13" s="150" t="s">
        <v>73</v>
      </c>
      <c r="H13" s="151"/>
      <c r="I13" s="151"/>
      <c r="J13" s="152"/>
      <c r="K13" s="18">
        <f>+I3+I6-J9-K12</f>
        <v>2377950.599999994</v>
      </c>
      <c r="M13" s="150" t="s">
        <v>73</v>
      </c>
      <c r="N13" s="151"/>
      <c r="O13" s="151"/>
      <c r="P13" s="152"/>
      <c r="Q13" s="18">
        <f>+O3+O6-P9-Q12</f>
        <v>3326829</v>
      </c>
    </row>
    <row r="14" spans="1:17" ht="15.75" x14ac:dyDescent="0.25">
      <c r="A14" s="33"/>
      <c r="B14" s="19"/>
      <c r="C14" s="26"/>
      <c r="D14" s="8"/>
      <c r="E14" s="8"/>
      <c r="G14" s="33"/>
      <c r="H14" s="19"/>
      <c r="I14" s="26"/>
      <c r="J14" s="8"/>
      <c r="K14" s="8"/>
      <c r="M14" s="33"/>
      <c r="N14" s="19"/>
      <c r="O14" s="26"/>
      <c r="P14" s="8"/>
      <c r="Q14" s="8"/>
    </row>
    <row r="15" spans="1:17" ht="15.75" x14ac:dyDescent="0.25">
      <c r="A15" s="33"/>
      <c r="B15" s="19"/>
      <c r="C15" s="26"/>
      <c r="D15" s="160"/>
      <c r="E15" s="160"/>
      <c r="F15" s="119"/>
      <c r="G15" s="115"/>
      <c r="H15" s="116"/>
      <c r="I15" s="117"/>
      <c r="J15" s="160"/>
      <c r="K15" s="160"/>
      <c r="L15" s="114"/>
      <c r="M15" s="115"/>
      <c r="N15" s="116"/>
      <c r="O15" s="117"/>
      <c r="P15" s="160"/>
      <c r="Q15" s="160"/>
    </row>
    <row r="16" spans="1:17" x14ac:dyDescent="0.25">
      <c r="A16" s="161" t="s">
        <v>387</v>
      </c>
      <c r="B16" s="161"/>
      <c r="C16" s="118">
        <f>+E13+K13+Q13</f>
        <v>9358132.599999994</v>
      </c>
      <c r="H16" s="48"/>
    </row>
    <row r="17" spans="1:14" x14ac:dyDescent="0.25">
      <c r="B17" s="48"/>
      <c r="H17" s="48"/>
    </row>
    <row r="18" spans="1:14" ht="19.5" x14ac:dyDescent="0.3">
      <c r="A18" s="154" t="s">
        <v>348</v>
      </c>
      <c r="B18" s="154"/>
      <c r="C18" s="154"/>
      <c r="D18" s="154"/>
      <c r="E18" s="154"/>
      <c r="G18" s="154" t="s">
        <v>349</v>
      </c>
      <c r="H18" s="154"/>
      <c r="I18" s="154"/>
      <c r="J18" s="154"/>
      <c r="K18" s="154"/>
    </row>
    <row r="19" spans="1:14" ht="38.25" customHeight="1" x14ac:dyDescent="0.25">
      <c r="A19" s="9" t="s">
        <v>76</v>
      </c>
      <c r="B19" s="9" t="s">
        <v>62</v>
      </c>
      <c r="C19" s="21" t="s">
        <v>63</v>
      </c>
      <c r="D19" s="9" t="s">
        <v>64</v>
      </c>
      <c r="E19" s="9" t="s">
        <v>65</v>
      </c>
      <c r="G19" s="9" t="s">
        <v>76</v>
      </c>
      <c r="H19" s="9" t="s">
        <v>62</v>
      </c>
      <c r="I19" s="21" t="s">
        <v>63</v>
      </c>
      <c r="J19" s="9" t="s">
        <v>64</v>
      </c>
      <c r="K19" s="9" t="s">
        <v>65</v>
      </c>
    </row>
    <row r="20" spans="1:14" ht="15.75" x14ac:dyDescent="0.25">
      <c r="A20" s="10"/>
      <c r="B20" s="10" t="s">
        <v>66</v>
      </c>
      <c r="C20" s="22">
        <v>35853917</v>
      </c>
      <c r="D20" s="10"/>
      <c r="E20" s="10"/>
      <c r="G20" s="10"/>
      <c r="H20" s="10" t="s">
        <v>66</v>
      </c>
      <c r="I20" s="22">
        <v>42598934</v>
      </c>
      <c r="J20" s="10"/>
      <c r="K20" s="10"/>
    </row>
    <row r="21" spans="1:14" ht="15.75" x14ac:dyDescent="0.25">
      <c r="A21" s="35">
        <v>6</v>
      </c>
      <c r="B21" s="35"/>
      <c r="C21" s="36">
        <v>1761817</v>
      </c>
      <c r="D21" s="10"/>
      <c r="E21" s="10"/>
      <c r="G21" s="35">
        <v>6</v>
      </c>
      <c r="H21" s="35"/>
      <c r="I21" s="111">
        <v>1948210</v>
      </c>
      <c r="J21" s="10"/>
      <c r="K21" s="10"/>
    </row>
    <row r="22" spans="1:14" ht="15.75" x14ac:dyDescent="0.25">
      <c r="A22" s="45">
        <v>7</v>
      </c>
      <c r="B22" s="127"/>
      <c r="C22" s="36">
        <v>1456728</v>
      </c>
      <c r="D22" s="10"/>
      <c r="E22" s="10"/>
      <c r="G22" s="45">
        <v>7</v>
      </c>
      <c r="H22" s="127"/>
      <c r="I22" s="111">
        <v>6149171</v>
      </c>
      <c r="J22" s="10"/>
      <c r="K22" s="10"/>
    </row>
    <row r="23" spans="1:14" ht="15.75" x14ac:dyDescent="0.25">
      <c r="A23" s="155" t="s">
        <v>68</v>
      </c>
      <c r="B23" s="157"/>
      <c r="C23" s="24">
        <f>+SUM(C21:C22)</f>
        <v>3218545</v>
      </c>
      <c r="D23" s="14"/>
      <c r="E23" s="15"/>
      <c r="G23" s="155" t="s">
        <v>68</v>
      </c>
      <c r="H23" s="157"/>
      <c r="I23" s="24">
        <f>+SUM(I21:I22)</f>
        <v>8097381</v>
      </c>
      <c r="J23" s="14"/>
      <c r="K23" s="15"/>
    </row>
    <row r="24" spans="1:14" ht="15.75" x14ac:dyDescent="0.25">
      <c r="A24" s="35">
        <v>6</v>
      </c>
      <c r="B24" s="46"/>
      <c r="C24" s="23"/>
      <c r="D24" s="23">
        <v>971385</v>
      </c>
      <c r="E24" s="13"/>
      <c r="G24" s="35">
        <v>6</v>
      </c>
      <c r="H24" s="46"/>
      <c r="I24" s="23"/>
      <c r="J24" s="11"/>
      <c r="K24" s="13"/>
      <c r="N24" s="71"/>
    </row>
    <row r="25" spans="1:14" ht="15.75" x14ac:dyDescent="0.25">
      <c r="A25" s="45"/>
      <c r="B25" s="46"/>
      <c r="C25" s="23"/>
      <c r="E25" s="13"/>
      <c r="G25" s="45"/>
      <c r="H25" s="46"/>
      <c r="I25" s="23"/>
      <c r="J25" s="23">
        <v>172786</v>
      </c>
      <c r="K25" s="13"/>
      <c r="N25" s="71"/>
    </row>
    <row r="26" spans="1:14" ht="15.75" x14ac:dyDescent="0.25">
      <c r="A26" s="155" t="s">
        <v>70</v>
      </c>
      <c r="B26" s="157"/>
      <c r="C26" s="24"/>
      <c r="D26" s="16">
        <f>SUM(D24:D24)</f>
        <v>971385</v>
      </c>
      <c r="E26" s="15"/>
      <c r="G26" s="155" t="s">
        <v>70</v>
      </c>
      <c r="H26" s="157"/>
      <c r="I26" s="24"/>
      <c r="J26" s="16">
        <f>SUM(J24:J25)</f>
        <v>172786</v>
      </c>
      <c r="K26" s="15"/>
    </row>
    <row r="27" spans="1:14" ht="15.75" x14ac:dyDescent="0.25">
      <c r="A27" s="32"/>
      <c r="B27" s="32" t="s">
        <v>71</v>
      </c>
      <c r="C27" s="23"/>
      <c r="D27" s="11"/>
      <c r="E27" s="22">
        <v>35853917</v>
      </c>
      <c r="G27" s="32"/>
      <c r="H27" s="32" t="s">
        <v>71</v>
      </c>
      <c r="I27" s="23"/>
      <c r="J27" s="11"/>
      <c r="K27" s="22">
        <v>42598934</v>
      </c>
    </row>
    <row r="28" spans="1:14" ht="15.75" x14ac:dyDescent="0.25">
      <c r="A28" s="32"/>
      <c r="B28" s="32"/>
      <c r="C28" s="23"/>
      <c r="D28" s="11"/>
      <c r="E28" s="12">
        <v>790435</v>
      </c>
      <c r="G28" s="32"/>
      <c r="H28" s="32"/>
      <c r="I28" s="23"/>
      <c r="J28" s="11"/>
      <c r="K28" s="12">
        <v>1948210</v>
      </c>
    </row>
    <row r="29" spans="1:14" ht="15.75" x14ac:dyDescent="0.25">
      <c r="A29" s="155" t="s">
        <v>72</v>
      </c>
      <c r="B29" s="157"/>
      <c r="C29" s="25"/>
      <c r="D29" s="17"/>
      <c r="E29" s="17">
        <f>+SUM(E27:E28)</f>
        <v>36644352</v>
      </c>
      <c r="G29" s="155" t="s">
        <v>72</v>
      </c>
      <c r="H29" s="157"/>
      <c r="I29" s="25"/>
      <c r="J29" s="17"/>
      <c r="K29" s="17">
        <f>+SUM(K27:K28)</f>
        <v>44547144</v>
      </c>
    </row>
    <row r="30" spans="1:14" ht="15.75" x14ac:dyDescent="0.25">
      <c r="A30" s="150" t="s">
        <v>73</v>
      </c>
      <c r="B30" s="151"/>
      <c r="C30" s="151"/>
      <c r="D30" s="152"/>
      <c r="E30" s="18">
        <f>+C20+C23-D26-E29</f>
        <v>1456725</v>
      </c>
      <c r="G30" s="150" t="s">
        <v>73</v>
      </c>
      <c r="H30" s="151"/>
      <c r="I30" s="151"/>
      <c r="J30" s="152"/>
      <c r="K30" s="18">
        <f>+I20+I23-J26-K29</f>
        <v>5976385</v>
      </c>
    </row>
    <row r="31" spans="1:14" ht="15.75" x14ac:dyDescent="0.25">
      <c r="A31" s="33"/>
      <c r="B31" s="19"/>
      <c r="C31" s="26"/>
      <c r="D31" s="8"/>
      <c r="E31" s="8"/>
      <c r="G31" s="33"/>
      <c r="H31" s="19"/>
      <c r="I31" s="26"/>
      <c r="J31" s="8"/>
      <c r="K31" s="8"/>
    </row>
    <row r="32" spans="1:14" ht="15.75" x14ac:dyDescent="0.25">
      <c r="A32" s="33"/>
      <c r="B32" s="19"/>
      <c r="C32" s="26"/>
      <c r="D32" s="160"/>
      <c r="E32" s="160"/>
      <c r="F32" s="114"/>
      <c r="G32" s="115"/>
      <c r="H32" s="116"/>
      <c r="I32" s="117"/>
      <c r="J32" s="160"/>
      <c r="K32" s="160"/>
    </row>
    <row r="34" spans="1:3" x14ac:dyDescent="0.25">
      <c r="A34" s="158" t="s">
        <v>388</v>
      </c>
      <c r="B34" s="158"/>
      <c r="C34" s="113">
        <f>+E30+K30</f>
        <v>7433110</v>
      </c>
    </row>
    <row r="35" spans="1:3" x14ac:dyDescent="0.25">
      <c r="A35" s="63"/>
      <c r="B35" s="63"/>
      <c r="C35" s="63"/>
    </row>
  </sheetData>
  <mergeCells count="32">
    <mergeCell ref="A1:E1"/>
    <mergeCell ref="G1:K1"/>
    <mergeCell ref="A6:B6"/>
    <mergeCell ref="G6:H6"/>
    <mergeCell ref="A9:B9"/>
    <mergeCell ref="G9:H9"/>
    <mergeCell ref="G23:H23"/>
    <mergeCell ref="A26:B26"/>
    <mergeCell ref="G26:H26"/>
    <mergeCell ref="A12:B12"/>
    <mergeCell ref="G12:H12"/>
    <mergeCell ref="A13:D13"/>
    <mergeCell ref="G13:J13"/>
    <mergeCell ref="D15:E15"/>
    <mergeCell ref="J15:K15"/>
    <mergeCell ref="A16:B16"/>
    <mergeCell ref="A34:B34"/>
    <mergeCell ref="M1:Q1"/>
    <mergeCell ref="M6:N6"/>
    <mergeCell ref="M9:N9"/>
    <mergeCell ref="M12:N12"/>
    <mergeCell ref="M13:P13"/>
    <mergeCell ref="P15:Q15"/>
    <mergeCell ref="A29:B29"/>
    <mergeCell ref="G29:H29"/>
    <mergeCell ref="A30:D30"/>
    <mergeCell ref="G30:J30"/>
    <mergeCell ref="D32:E32"/>
    <mergeCell ref="J32:K32"/>
    <mergeCell ref="A18:E18"/>
    <mergeCell ref="G18:K18"/>
    <mergeCell ref="A23:B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B7C80-7784-4685-B5EE-9D3C108710F5}">
  <dimension ref="A1:K16"/>
  <sheetViews>
    <sheetView workbookViewId="0">
      <selection activeCell="K6" sqref="K6"/>
    </sheetView>
  </sheetViews>
  <sheetFormatPr defaultRowHeight="15" x14ac:dyDescent="0.25"/>
  <cols>
    <col min="1" max="1" width="17.7109375" customWidth="1"/>
    <col min="2" max="2" width="16.5703125" customWidth="1"/>
    <col min="3" max="3" width="19.85546875" customWidth="1"/>
    <col min="4" max="4" width="13.85546875" customWidth="1"/>
    <col min="5" max="5" width="55.7109375" customWidth="1"/>
    <col min="6" max="6" width="46" customWidth="1"/>
    <col min="7" max="8" width="19.5703125" customWidth="1"/>
    <col min="9" max="9" width="12.42578125" customWidth="1"/>
    <col min="10" max="10" width="15.28515625" customWidth="1"/>
    <col min="11" max="11" width="13.140625" customWidth="1"/>
  </cols>
  <sheetData>
    <row r="1" spans="1:11" ht="18.75" x14ac:dyDescent="0.3">
      <c r="A1" s="162" t="s">
        <v>350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x14ac:dyDescent="0.25">
      <c r="A2" s="163" t="s">
        <v>351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ht="21" x14ac:dyDescent="0.25">
      <c r="A3" s="72" t="s">
        <v>28</v>
      </c>
      <c r="B3" s="72" t="s">
        <v>352</v>
      </c>
      <c r="C3" s="73" t="s">
        <v>0</v>
      </c>
      <c r="D3" s="73" t="s">
        <v>52</v>
      </c>
      <c r="E3" s="73" t="s">
        <v>41</v>
      </c>
      <c r="F3" s="73" t="s">
        <v>353</v>
      </c>
      <c r="G3" s="73" t="s">
        <v>354</v>
      </c>
      <c r="H3" s="74" t="s">
        <v>355</v>
      </c>
      <c r="I3" s="73" t="s">
        <v>356</v>
      </c>
      <c r="J3" s="74" t="s">
        <v>357</v>
      </c>
      <c r="K3" s="74" t="s">
        <v>358</v>
      </c>
    </row>
    <row r="4" spans="1:11" x14ac:dyDescent="0.25">
      <c r="A4" s="75" t="s">
        <v>359</v>
      </c>
      <c r="B4" s="78">
        <v>45083</v>
      </c>
      <c r="C4" s="81" t="s">
        <v>360</v>
      </c>
      <c r="D4" s="81" t="s">
        <v>361</v>
      </c>
      <c r="E4" s="81" t="s">
        <v>362</v>
      </c>
      <c r="F4" s="84" t="s">
        <v>11</v>
      </c>
      <c r="G4" s="81" t="s">
        <v>363</v>
      </c>
      <c r="H4" s="87">
        <v>1305762</v>
      </c>
      <c r="I4" s="90" t="s">
        <v>364</v>
      </c>
      <c r="J4" s="96">
        <v>130576</v>
      </c>
      <c r="K4" s="93">
        <v>1436338</v>
      </c>
    </row>
    <row r="5" spans="1:11" x14ac:dyDescent="0.25">
      <c r="A5" s="76" t="s">
        <v>359</v>
      </c>
      <c r="B5" s="79">
        <v>45090</v>
      </c>
      <c r="C5" s="82" t="s">
        <v>365</v>
      </c>
      <c r="D5" s="82" t="s">
        <v>361</v>
      </c>
      <c r="E5" s="82" t="s">
        <v>362</v>
      </c>
      <c r="F5" s="85" t="s">
        <v>11</v>
      </c>
      <c r="G5" s="82" t="s">
        <v>363</v>
      </c>
      <c r="H5" s="88">
        <v>1463614</v>
      </c>
      <c r="I5" s="91" t="s">
        <v>364</v>
      </c>
      <c r="J5" s="97">
        <v>146361</v>
      </c>
      <c r="K5" s="94">
        <v>1609975</v>
      </c>
    </row>
    <row r="6" spans="1:11" x14ac:dyDescent="0.25">
      <c r="A6" s="76" t="s">
        <v>359</v>
      </c>
      <c r="B6" s="79">
        <v>45084</v>
      </c>
      <c r="C6" s="82" t="s">
        <v>329</v>
      </c>
      <c r="D6" s="82" t="s">
        <v>329</v>
      </c>
      <c r="E6" s="82" t="s">
        <v>366</v>
      </c>
      <c r="F6" s="85" t="s">
        <v>11</v>
      </c>
      <c r="G6" s="82" t="s">
        <v>363</v>
      </c>
      <c r="H6" s="88">
        <v>-175824</v>
      </c>
      <c r="I6" s="125">
        <v>0.1</v>
      </c>
      <c r="J6" s="97">
        <f>+I6*H6</f>
        <v>-17582.400000000001</v>
      </c>
      <c r="K6" s="94">
        <f>+J6+H6</f>
        <v>-193406.4</v>
      </c>
    </row>
    <row r="7" spans="1:11" x14ac:dyDescent="0.25">
      <c r="A7" s="75" t="s">
        <v>367</v>
      </c>
      <c r="B7" s="78">
        <v>45098</v>
      </c>
      <c r="C7" s="81" t="s">
        <v>368</v>
      </c>
      <c r="D7" s="81" t="s">
        <v>361</v>
      </c>
      <c r="E7" s="81" t="s">
        <v>369</v>
      </c>
      <c r="F7" s="84" t="s">
        <v>11</v>
      </c>
      <c r="G7" s="81" t="s">
        <v>363</v>
      </c>
      <c r="H7" s="87">
        <v>1762560</v>
      </c>
      <c r="I7" s="90" t="s">
        <v>364</v>
      </c>
      <c r="J7" s="96">
        <v>176256</v>
      </c>
      <c r="K7" s="93">
        <v>1938816</v>
      </c>
    </row>
    <row r="8" spans="1:11" x14ac:dyDescent="0.25">
      <c r="A8" s="77" t="s">
        <v>367</v>
      </c>
      <c r="B8" s="80">
        <v>45085</v>
      </c>
      <c r="C8" s="83" t="s">
        <v>370</v>
      </c>
      <c r="D8" s="83" t="s">
        <v>361</v>
      </c>
      <c r="E8" s="83" t="s">
        <v>371</v>
      </c>
      <c r="F8" s="86" t="s">
        <v>11</v>
      </c>
      <c r="G8" s="83" t="s">
        <v>363</v>
      </c>
      <c r="H8" s="89">
        <v>1669399</v>
      </c>
      <c r="I8" s="92" t="s">
        <v>364</v>
      </c>
      <c r="J8" s="98">
        <v>166940</v>
      </c>
      <c r="K8" s="95">
        <v>1836339</v>
      </c>
    </row>
    <row r="9" spans="1:11" x14ac:dyDescent="0.25">
      <c r="A9" s="75" t="s">
        <v>372</v>
      </c>
      <c r="B9" s="78">
        <v>45093</v>
      </c>
      <c r="C9" s="81" t="s">
        <v>373</v>
      </c>
      <c r="D9" s="81" t="s">
        <v>361</v>
      </c>
      <c r="E9" s="81" t="s">
        <v>374</v>
      </c>
      <c r="F9" s="84" t="s">
        <v>11</v>
      </c>
      <c r="G9" s="81" t="s">
        <v>363</v>
      </c>
      <c r="H9" s="87">
        <v>1512086</v>
      </c>
      <c r="I9" s="90" t="s">
        <v>364</v>
      </c>
      <c r="J9" s="96">
        <v>151209</v>
      </c>
      <c r="K9" s="93">
        <v>1663295</v>
      </c>
    </row>
    <row r="10" spans="1:11" x14ac:dyDescent="0.25">
      <c r="A10" s="76" t="s">
        <v>372</v>
      </c>
      <c r="B10" s="79">
        <v>45092</v>
      </c>
      <c r="C10" s="82" t="s">
        <v>329</v>
      </c>
      <c r="D10" s="82" t="s">
        <v>329</v>
      </c>
      <c r="E10" s="82" t="s">
        <v>375</v>
      </c>
      <c r="F10" s="85" t="s">
        <v>11</v>
      </c>
      <c r="G10" s="82" t="s">
        <v>363</v>
      </c>
      <c r="H10" s="88">
        <v>-70494</v>
      </c>
      <c r="I10" s="90" t="s">
        <v>364</v>
      </c>
      <c r="J10" s="97">
        <f>+I10*H10</f>
        <v>-7049.4000000000005</v>
      </c>
      <c r="K10" s="94">
        <f>+J10+H10</f>
        <v>-77543.399999999994</v>
      </c>
    </row>
    <row r="11" spans="1:11" x14ac:dyDescent="0.25">
      <c r="A11" s="77" t="s">
        <v>372</v>
      </c>
      <c r="B11" s="80">
        <v>45106</v>
      </c>
      <c r="C11" s="83" t="s">
        <v>329</v>
      </c>
      <c r="D11" s="83" t="s">
        <v>329</v>
      </c>
      <c r="E11" s="83" t="s">
        <v>376</v>
      </c>
      <c r="F11" s="86" t="s">
        <v>11</v>
      </c>
      <c r="G11" s="83" t="s">
        <v>363</v>
      </c>
      <c r="H11" s="89">
        <v>-87120</v>
      </c>
      <c r="I11" s="90" t="s">
        <v>364</v>
      </c>
      <c r="J11" s="97">
        <f>+I11*H11</f>
        <v>-8712</v>
      </c>
      <c r="K11" s="94">
        <f>+J11+H11</f>
        <v>-95832</v>
      </c>
    </row>
    <row r="12" spans="1:11" x14ac:dyDescent="0.25">
      <c r="A12" s="75" t="s">
        <v>377</v>
      </c>
      <c r="B12" s="100">
        <v>45086</v>
      </c>
      <c r="C12" s="81" t="s">
        <v>378</v>
      </c>
      <c r="D12" s="84" t="s">
        <v>361</v>
      </c>
      <c r="E12" s="81" t="s">
        <v>379</v>
      </c>
      <c r="F12" s="84" t="s">
        <v>215</v>
      </c>
      <c r="G12" s="81" t="s">
        <v>380</v>
      </c>
      <c r="H12" s="87">
        <v>1601652</v>
      </c>
      <c r="I12" s="90" t="s">
        <v>364</v>
      </c>
      <c r="J12" s="87">
        <v>160165</v>
      </c>
      <c r="K12" s="108">
        <v>1761817</v>
      </c>
    </row>
    <row r="13" spans="1:11" x14ac:dyDescent="0.25">
      <c r="A13" s="76" t="s">
        <v>381</v>
      </c>
      <c r="B13" s="101">
        <v>45084</v>
      </c>
      <c r="C13" s="82" t="s">
        <v>329</v>
      </c>
      <c r="D13" s="85" t="s">
        <v>329</v>
      </c>
      <c r="E13" s="82" t="s">
        <v>382</v>
      </c>
      <c r="F13" s="85" t="s">
        <v>215</v>
      </c>
      <c r="G13" s="82" t="s">
        <v>380</v>
      </c>
      <c r="H13" s="88">
        <v>-255879</v>
      </c>
      <c r="I13" s="90" t="s">
        <v>364</v>
      </c>
      <c r="J13" s="88">
        <v>-25588</v>
      </c>
      <c r="K13" s="109">
        <f>+J13+H13</f>
        <v>-281467</v>
      </c>
    </row>
    <row r="14" spans="1:11" x14ac:dyDescent="0.25">
      <c r="A14" s="77" t="s">
        <v>383</v>
      </c>
      <c r="B14" s="102">
        <v>45090</v>
      </c>
      <c r="C14" s="83" t="s">
        <v>329</v>
      </c>
      <c r="D14" s="86" t="s">
        <v>329</v>
      </c>
      <c r="E14" s="83" t="s">
        <v>382</v>
      </c>
      <c r="F14" s="86" t="s">
        <v>215</v>
      </c>
      <c r="G14" s="83" t="s">
        <v>380</v>
      </c>
      <c r="H14" s="89">
        <v>-412452</v>
      </c>
      <c r="I14" s="90" t="s">
        <v>364</v>
      </c>
      <c r="J14" s="89">
        <v>-41245</v>
      </c>
      <c r="K14" s="110">
        <f>+J14+H14</f>
        <v>-453697</v>
      </c>
    </row>
    <row r="15" spans="1:11" x14ac:dyDescent="0.25">
      <c r="A15" s="77"/>
      <c r="B15" s="120"/>
      <c r="C15" s="121"/>
      <c r="D15" s="122"/>
      <c r="E15" s="121"/>
      <c r="F15" s="122"/>
      <c r="G15" s="121"/>
      <c r="H15" s="123"/>
      <c r="I15" s="124"/>
      <c r="J15" s="123"/>
      <c r="K15" s="110">
        <v>-236221</v>
      </c>
    </row>
    <row r="16" spans="1:11" ht="15.75" customHeight="1" x14ac:dyDescent="0.25">
      <c r="A16" s="99" t="s">
        <v>384</v>
      </c>
      <c r="B16" s="103">
        <v>45090</v>
      </c>
      <c r="C16" s="104" t="s">
        <v>385</v>
      </c>
      <c r="D16" s="105" t="s">
        <v>361</v>
      </c>
      <c r="E16" s="104" t="s">
        <v>386</v>
      </c>
      <c r="F16" s="105" t="s">
        <v>215</v>
      </c>
      <c r="G16" s="104" t="s">
        <v>380</v>
      </c>
      <c r="H16" s="106">
        <v>1771100</v>
      </c>
      <c r="I16" s="107" t="s">
        <v>364</v>
      </c>
      <c r="J16" s="106">
        <v>177110</v>
      </c>
      <c r="K16" s="111">
        <v>1948210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02614-086F-4AD5-8EF7-CE62FE966E06}">
  <dimension ref="A1:K17"/>
  <sheetViews>
    <sheetView tabSelected="1" workbookViewId="0">
      <selection activeCell="F22" sqref="F22"/>
    </sheetView>
  </sheetViews>
  <sheetFormatPr defaultRowHeight="15" x14ac:dyDescent="0.25"/>
  <cols>
    <col min="1" max="1" width="17.42578125" customWidth="1"/>
    <col min="2" max="4" width="13.7109375" customWidth="1"/>
    <col min="5" max="5" width="30.42578125" customWidth="1"/>
    <col min="6" max="6" width="66.5703125" customWidth="1"/>
    <col min="7" max="10" width="13.7109375" customWidth="1"/>
    <col min="11" max="11" width="1" customWidth="1"/>
  </cols>
  <sheetData>
    <row r="1" spans="1:11" ht="18.75" x14ac:dyDescent="0.3">
      <c r="A1" s="162" t="s">
        <v>350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x14ac:dyDescent="0.25">
      <c r="A2" s="158" t="s">
        <v>389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1" x14ac:dyDescent="0.25">
      <c r="A3" s="126"/>
      <c r="B3" s="126"/>
      <c r="C3" s="126"/>
      <c r="D3" s="126"/>
      <c r="E3" s="126"/>
      <c r="F3" s="126"/>
      <c r="G3" s="149">
        <f>+SUBTOTAL(9,G5:G17)</f>
        <v>15476952</v>
      </c>
      <c r="H3" s="149"/>
      <c r="I3" s="149">
        <f>+SUBTOTAL(9,I5:I17)</f>
        <v>1238157</v>
      </c>
      <c r="J3" s="149">
        <f>+SUBTOTAL(9,J5:J17)</f>
        <v>16715109</v>
      </c>
      <c r="K3" s="126"/>
    </row>
    <row r="4" spans="1:11" ht="31.5" x14ac:dyDescent="0.25">
      <c r="A4" s="135" t="s">
        <v>409</v>
      </c>
      <c r="B4" s="72" t="s">
        <v>352</v>
      </c>
      <c r="C4" s="136" t="s">
        <v>0</v>
      </c>
      <c r="D4" s="73" t="s">
        <v>52</v>
      </c>
      <c r="E4" s="138" t="s">
        <v>353</v>
      </c>
      <c r="F4" s="136" t="s">
        <v>41</v>
      </c>
      <c r="G4" s="74" t="s">
        <v>355</v>
      </c>
      <c r="H4" s="136" t="s">
        <v>356</v>
      </c>
      <c r="I4" s="74" t="s">
        <v>357</v>
      </c>
      <c r="J4" s="133" t="s">
        <v>394</v>
      </c>
    </row>
    <row r="5" spans="1:11" x14ac:dyDescent="0.25">
      <c r="A5" s="130" t="s">
        <v>359</v>
      </c>
      <c r="B5" s="78">
        <v>45110</v>
      </c>
      <c r="C5" s="84" t="s">
        <v>399</v>
      </c>
      <c r="D5" s="81" t="s">
        <v>361</v>
      </c>
      <c r="E5" s="139" t="s">
        <v>11</v>
      </c>
      <c r="F5" s="84" t="s">
        <v>44</v>
      </c>
      <c r="G5" s="96">
        <v>1242487</v>
      </c>
      <c r="H5" s="144" t="s">
        <v>391</v>
      </c>
      <c r="I5" s="96">
        <v>99399</v>
      </c>
      <c r="J5" s="93">
        <f t="shared" ref="J5:J17" si="0">+I5+G5</f>
        <v>1341886</v>
      </c>
    </row>
    <row r="6" spans="1:11" x14ac:dyDescent="0.25">
      <c r="A6" s="128" t="s">
        <v>359</v>
      </c>
      <c r="B6" s="79">
        <v>45117</v>
      </c>
      <c r="C6" s="85" t="s">
        <v>329</v>
      </c>
      <c r="D6" s="82" t="s">
        <v>329</v>
      </c>
      <c r="E6" s="140" t="s">
        <v>11</v>
      </c>
      <c r="F6" s="85" t="s">
        <v>400</v>
      </c>
      <c r="G6" s="97">
        <v>-177896</v>
      </c>
      <c r="H6" s="145" t="s">
        <v>391</v>
      </c>
      <c r="I6" s="97">
        <v>-14231</v>
      </c>
      <c r="J6" s="94">
        <f t="shared" si="0"/>
        <v>-192127</v>
      </c>
    </row>
    <row r="7" spans="1:11" ht="14.25" customHeight="1" x14ac:dyDescent="0.25">
      <c r="A7" s="129" t="s">
        <v>359</v>
      </c>
      <c r="B7" s="80">
        <v>45124</v>
      </c>
      <c r="C7" s="86" t="s">
        <v>403</v>
      </c>
      <c r="D7" s="83" t="s">
        <v>361</v>
      </c>
      <c r="E7" s="141" t="s">
        <v>11</v>
      </c>
      <c r="F7" s="86" t="s">
        <v>404</v>
      </c>
      <c r="G7" s="98">
        <v>1137212</v>
      </c>
      <c r="H7" s="146" t="s">
        <v>391</v>
      </c>
      <c r="I7" s="98">
        <v>90977</v>
      </c>
      <c r="J7" s="95">
        <f t="shared" si="0"/>
        <v>1228189</v>
      </c>
    </row>
    <row r="8" spans="1:11" x14ac:dyDescent="0.25">
      <c r="A8" s="130" t="s">
        <v>410</v>
      </c>
      <c r="B8" s="78">
        <v>45117</v>
      </c>
      <c r="C8" s="84" t="s">
        <v>390</v>
      </c>
      <c r="D8" s="81" t="s">
        <v>361</v>
      </c>
      <c r="E8" s="139" t="s">
        <v>215</v>
      </c>
      <c r="F8" s="84" t="s">
        <v>396</v>
      </c>
      <c r="G8" s="96">
        <v>1348822</v>
      </c>
      <c r="H8" s="144" t="s">
        <v>391</v>
      </c>
      <c r="I8" s="96">
        <v>107906</v>
      </c>
      <c r="J8" s="93">
        <f t="shared" si="0"/>
        <v>1456728</v>
      </c>
    </row>
    <row r="9" spans="1:11" x14ac:dyDescent="0.25">
      <c r="A9" s="128" t="s">
        <v>410</v>
      </c>
      <c r="B9" s="79">
        <v>45119</v>
      </c>
      <c r="C9" s="85" t="s">
        <v>329</v>
      </c>
      <c r="D9" s="82" t="s">
        <v>329</v>
      </c>
      <c r="E9" s="140" t="s">
        <v>308</v>
      </c>
      <c r="F9" s="85" t="s">
        <v>395</v>
      </c>
      <c r="G9" s="97">
        <v>-70494</v>
      </c>
      <c r="H9" s="145" t="s">
        <v>391</v>
      </c>
      <c r="I9" s="97">
        <v>-5640</v>
      </c>
      <c r="J9" s="94">
        <f t="shared" si="0"/>
        <v>-76134</v>
      </c>
    </row>
    <row r="10" spans="1:11" x14ac:dyDescent="0.25">
      <c r="A10" s="130" t="s">
        <v>411</v>
      </c>
      <c r="B10" s="78">
        <v>45117</v>
      </c>
      <c r="C10" s="84" t="s">
        <v>392</v>
      </c>
      <c r="D10" s="81" t="s">
        <v>361</v>
      </c>
      <c r="E10" s="139" t="s">
        <v>215</v>
      </c>
      <c r="F10" s="84" t="s">
        <v>297</v>
      </c>
      <c r="G10" s="96">
        <v>3092549</v>
      </c>
      <c r="H10" s="144" t="s">
        <v>391</v>
      </c>
      <c r="I10" s="96">
        <v>247404</v>
      </c>
      <c r="J10" s="93">
        <f t="shared" si="0"/>
        <v>3339953</v>
      </c>
    </row>
    <row r="11" spans="1:11" x14ac:dyDescent="0.25">
      <c r="A11" s="128" t="s">
        <v>411</v>
      </c>
      <c r="B11" s="79">
        <v>45132</v>
      </c>
      <c r="C11" s="85" t="s">
        <v>393</v>
      </c>
      <c r="D11" s="82" t="s">
        <v>361</v>
      </c>
      <c r="E11" s="140" t="s">
        <v>215</v>
      </c>
      <c r="F11" s="85" t="s">
        <v>297</v>
      </c>
      <c r="G11" s="97">
        <v>2601128</v>
      </c>
      <c r="H11" s="145" t="s">
        <v>391</v>
      </c>
      <c r="I11" s="97">
        <v>208090</v>
      </c>
      <c r="J11" s="94">
        <f t="shared" si="0"/>
        <v>2809218</v>
      </c>
    </row>
    <row r="12" spans="1:11" x14ac:dyDescent="0.25">
      <c r="A12" s="129" t="s">
        <v>411</v>
      </c>
      <c r="B12" s="80">
        <v>45135</v>
      </c>
      <c r="C12" s="86" t="s">
        <v>329</v>
      </c>
      <c r="D12" s="83" t="s">
        <v>329</v>
      </c>
      <c r="E12" s="141" t="s">
        <v>215</v>
      </c>
      <c r="F12" s="86" t="s">
        <v>397</v>
      </c>
      <c r="G12" s="98">
        <v>-159987</v>
      </c>
      <c r="H12" s="146" t="s">
        <v>391</v>
      </c>
      <c r="I12" s="98">
        <v>-12799</v>
      </c>
      <c r="J12" s="95">
        <f t="shared" si="0"/>
        <v>-172786</v>
      </c>
    </row>
    <row r="13" spans="1:11" x14ac:dyDescent="0.25">
      <c r="A13" s="130" t="s">
        <v>367</v>
      </c>
      <c r="B13" s="78">
        <v>45117</v>
      </c>
      <c r="C13" s="84" t="s">
        <v>401</v>
      </c>
      <c r="D13" s="81" t="s">
        <v>361</v>
      </c>
      <c r="E13" s="139" t="s">
        <v>11</v>
      </c>
      <c r="F13" s="84" t="s">
        <v>402</v>
      </c>
      <c r="G13" s="96">
        <v>1762557</v>
      </c>
      <c r="H13" s="144" t="s">
        <v>391</v>
      </c>
      <c r="I13" s="96">
        <v>141005</v>
      </c>
      <c r="J13" s="93">
        <f t="shared" si="0"/>
        <v>1903562</v>
      </c>
    </row>
    <row r="14" spans="1:11" x14ac:dyDescent="0.25">
      <c r="A14" s="129" t="s">
        <v>367</v>
      </c>
      <c r="B14" s="80">
        <v>45132</v>
      </c>
      <c r="C14" s="86" t="s">
        <v>407</v>
      </c>
      <c r="D14" s="83" t="s">
        <v>361</v>
      </c>
      <c r="E14" s="141" t="s">
        <v>11</v>
      </c>
      <c r="F14" s="86" t="s">
        <v>402</v>
      </c>
      <c r="G14" s="98">
        <v>1317840</v>
      </c>
      <c r="H14" s="146" t="s">
        <v>391</v>
      </c>
      <c r="I14" s="98">
        <v>105427</v>
      </c>
      <c r="J14" s="95">
        <f t="shared" si="0"/>
        <v>1423267</v>
      </c>
    </row>
    <row r="15" spans="1:11" x14ac:dyDescent="0.25">
      <c r="A15" s="128" t="s">
        <v>412</v>
      </c>
      <c r="B15" s="131">
        <v>45110</v>
      </c>
      <c r="C15" s="137" t="s">
        <v>398</v>
      </c>
      <c r="D15" s="132" t="s">
        <v>361</v>
      </c>
      <c r="E15" s="142" t="s">
        <v>11</v>
      </c>
      <c r="F15" s="137" t="s">
        <v>374</v>
      </c>
      <c r="G15" s="143">
        <v>1854075</v>
      </c>
      <c r="H15" s="147" t="s">
        <v>391</v>
      </c>
      <c r="I15" s="143">
        <v>148326</v>
      </c>
      <c r="J15" s="134">
        <f t="shared" si="0"/>
        <v>2002401</v>
      </c>
    </row>
    <row r="16" spans="1:11" x14ac:dyDescent="0.25">
      <c r="A16" s="128" t="s">
        <v>412</v>
      </c>
      <c r="B16" s="79">
        <v>45128</v>
      </c>
      <c r="C16" s="85" t="s">
        <v>405</v>
      </c>
      <c r="D16" s="82" t="s">
        <v>361</v>
      </c>
      <c r="E16" s="140" t="s">
        <v>11</v>
      </c>
      <c r="F16" s="85" t="s">
        <v>406</v>
      </c>
      <c r="G16" s="97">
        <v>1811915</v>
      </c>
      <c r="H16" s="145" t="s">
        <v>391</v>
      </c>
      <c r="I16" s="97">
        <v>144953</v>
      </c>
      <c r="J16" s="94">
        <f t="shared" si="0"/>
        <v>1956868</v>
      </c>
    </row>
    <row r="17" spans="1:10" x14ac:dyDescent="0.25">
      <c r="A17" s="129" t="s">
        <v>412</v>
      </c>
      <c r="B17" s="80">
        <v>45136</v>
      </c>
      <c r="C17" s="86" t="s">
        <v>329</v>
      </c>
      <c r="D17" s="83" t="s">
        <v>329</v>
      </c>
      <c r="E17" s="141" t="s">
        <v>11</v>
      </c>
      <c r="F17" s="86" t="s">
        <v>408</v>
      </c>
      <c r="G17" s="98">
        <v>-283256</v>
      </c>
      <c r="H17" s="146" t="s">
        <v>391</v>
      </c>
      <c r="I17" s="98">
        <v>-22660</v>
      </c>
      <c r="J17" s="95">
        <f t="shared" si="0"/>
        <v>-305916</v>
      </c>
    </row>
  </sheetData>
  <autoFilter ref="A4:L17" xr:uid="{7CA02614-086F-4AD5-8EF7-CE62FE966E06}">
    <sortState xmlns:xlrd2="http://schemas.microsoft.com/office/spreadsheetml/2017/richdata2" ref="A5:L17">
      <sortCondition ref="A4"/>
    </sortState>
  </autoFilter>
  <mergeCells count="2">
    <mergeCell ref="A1:K1"/>
    <mergeCell ref="A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119"/>
  <sheetViews>
    <sheetView topLeftCell="A10" zoomScaleNormal="100" workbookViewId="0">
      <selection activeCell="K67" sqref="K67"/>
    </sheetView>
  </sheetViews>
  <sheetFormatPr defaultColWidth="9.140625" defaultRowHeight="15" x14ac:dyDescent="0.25"/>
  <cols>
    <col min="1" max="1" width="3" customWidth="1"/>
    <col min="2" max="2" width="14.28515625" style="2" customWidth="1"/>
    <col min="3" max="4" width="15" customWidth="1"/>
    <col min="5" max="5" width="14.85546875" customWidth="1"/>
    <col min="6" max="6" width="51" customWidth="1"/>
    <col min="7" max="7" width="44.7109375" customWidth="1"/>
    <col min="8" max="11" width="17.140625" style="4" customWidth="1"/>
    <col min="12" max="12" width="13.28515625" style="50" bestFit="1" customWidth="1"/>
    <col min="14" max="14" width="11.5703125" customWidth="1"/>
  </cols>
  <sheetData>
    <row r="1" spans="1:13" ht="18.75" x14ac:dyDescent="0.3">
      <c r="B1" s="162" t="s">
        <v>75</v>
      </c>
      <c r="C1" s="162"/>
      <c r="D1" s="162"/>
      <c r="E1" s="162"/>
      <c r="F1" s="162"/>
      <c r="G1" s="162"/>
      <c r="H1" s="162"/>
      <c r="I1" s="162"/>
      <c r="J1" s="162"/>
      <c r="K1" s="162"/>
    </row>
    <row r="2" spans="1:13" ht="15" customHeight="1" x14ac:dyDescent="0.25">
      <c r="B2" s="30" t="s">
        <v>4</v>
      </c>
      <c r="C2" s="7" t="s">
        <v>0</v>
      </c>
      <c r="D2" s="7" t="s">
        <v>52</v>
      </c>
      <c r="E2" s="7" t="s">
        <v>26</v>
      </c>
      <c r="F2" s="7" t="s">
        <v>7</v>
      </c>
      <c r="G2" s="7" t="s">
        <v>41</v>
      </c>
      <c r="H2" s="3" t="s">
        <v>22</v>
      </c>
      <c r="I2" s="3" t="s">
        <v>8</v>
      </c>
      <c r="J2" s="3" t="s">
        <v>24</v>
      </c>
      <c r="K2" s="3" t="s">
        <v>43</v>
      </c>
      <c r="L2" s="51" t="s">
        <v>312</v>
      </c>
    </row>
    <row r="3" spans="1:13" x14ac:dyDescent="0.25">
      <c r="A3">
        <f>+MONTH(B3)</f>
        <v>6</v>
      </c>
      <c r="B3" s="1">
        <v>44721</v>
      </c>
      <c r="C3" s="5" t="s">
        <v>6</v>
      </c>
      <c r="D3" s="5" t="s">
        <v>16</v>
      </c>
      <c r="E3" s="5" t="s">
        <v>9</v>
      </c>
      <c r="F3" s="5" t="s">
        <v>11</v>
      </c>
      <c r="G3" s="5" t="s">
        <v>29</v>
      </c>
      <c r="H3" s="6">
        <v>4451990</v>
      </c>
      <c r="I3" s="6">
        <v>0</v>
      </c>
      <c r="J3" s="6">
        <v>356159</v>
      </c>
      <c r="K3" s="6">
        <v>4808149</v>
      </c>
      <c r="L3" s="50" t="s">
        <v>313</v>
      </c>
    </row>
    <row r="4" spans="1:13" x14ac:dyDescent="0.25">
      <c r="A4">
        <f t="shared" ref="A4:A100" si="0">+MONTH(B4)</f>
        <v>6</v>
      </c>
      <c r="B4" s="1">
        <v>44739</v>
      </c>
      <c r="C4" s="5" t="s">
        <v>53</v>
      </c>
      <c r="D4" s="5" t="s">
        <v>16</v>
      </c>
      <c r="E4" s="5" t="s">
        <v>9</v>
      </c>
      <c r="F4" s="5" t="s">
        <v>11</v>
      </c>
      <c r="G4" s="5" t="s">
        <v>2</v>
      </c>
      <c r="H4" s="6">
        <v>1071878</v>
      </c>
      <c r="I4" s="6">
        <v>42875</v>
      </c>
      <c r="J4" s="6">
        <v>82320</v>
      </c>
      <c r="K4" s="6">
        <v>1111323</v>
      </c>
      <c r="L4" s="50" t="s">
        <v>313</v>
      </c>
    </row>
    <row r="5" spans="1:13" x14ac:dyDescent="0.25">
      <c r="A5">
        <f t="shared" si="0"/>
        <v>7</v>
      </c>
      <c r="B5" s="1">
        <v>44767</v>
      </c>
      <c r="C5" s="5" t="s">
        <v>15</v>
      </c>
      <c r="D5" s="5" t="s">
        <v>16</v>
      </c>
      <c r="E5" s="5" t="s">
        <v>9</v>
      </c>
      <c r="F5" s="5" t="s">
        <v>11</v>
      </c>
      <c r="G5" s="5" t="s">
        <v>59</v>
      </c>
      <c r="H5" s="6">
        <v>1712814</v>
      </c>
      <c r="I5" s="6">
        <v>68513</v>
      </c>
      <c r="J5" s="6">
        <v>131544</v>
      </c>
      <c r="K5" s="6">
        <v>1775845</v>
      </c>
      <c r="L5" s="50" t="s">
        <v>313</v>
      </c>
    </row>
    <row r="6" spans="1:13" x14ac:dyDescent="0.25">
      <c r="A6">
        <f t="shared" si="0"/>
        <v>8</v>
      </c>
      <c r="B6" s="1">
        <v>44781</v>
      </c>
      <c r="C6" s="5" t="s">
        <v>55</v>
      </c>
      <c r="D6" s="5" t="s">
        <v>16</v>
      </c>
      <c r="E6" s="5" t="s">
        <v>9</v>
      </c>
      <c r="F6" s="5" t="s">
        <v>11</v>
      </c>
      <c r="G6" s="5" t="s">
        <v>34</v>
      </c>
      <c r="H6" s="6">
        <v>1902873</v>
      </c>
      <c r="I6" s="6">
        <v>76115</v>
      </c>
      <c r="J6" s="6">
        <v>146141</v>
      </c>
      <c r="K6" s="50">
        <v>1812284</v>
      </c>
      <c r="L6" s="50">
        <v>1812284</v>
      </c>
      <c r="M6" s="6">
        <v>1972899</v>
      </c>
    </row>
    <row r="7" spans="1:13" x14ac:dyDescent="0.25">
      <c r="A7">
        <f t="shared" si="0"/>
        <v>8</v>
      </c>
      <c r="B7" s="1">
        <v>44798</v>
      </c>
      <c r="C7" s="5" t="s">
        <v>49</v>
      </c>
      <c r="D7" s="5" t="s">
        <v>16</v>
      </c>
      <c r="E7" s="5" t="s">
        <v>9</v>
      </c>
      <c r="F7" s="5" t="s">
        <v>11</v>
      </c>
      <c r="G7" s="5" t="s">
        <v>34</v>
      </c>
      <c r="H7" s="6">
        <v>1814746</v>
      </c>
      <c r="I7" s="6">
        <v>72591</v>
      </c>
      <c r="J7" s="6">
        <v>139372</v>
      </c>
      <c r="K7" s="6">
        <v>1881527</v>
      </c>
      <c r="L7" s="50" t="s">
        <v>313</v>
      </c>
    </row>
    <row r="8" spans="1:13" x14ac:dyDescent="0.25">
      <c r="A8">
        <f t="shared" si="0"/>
        <v>9</v>
      </c>
      <c r="B8" s="1">
        <v>44809</v>
      </c>
      <c r="C8" s="5" t="s">
        <v>54</v>
      </c>
      <c r="D8" s="5" t="s">
        <v>16</v>
      </c>
      <c r="E8" s="5" t="s">
        <v>9</v>
      </c>
      <c r="F8" s="5" t="s">
        <v>11</v>
      </c>
      <c r="G8" s="5" t="s">
        <v>34</v>
      </c>
      <c r="H8" s="6">
        <v>1133442</v>
      </c>
      <c r="I8" s="6">
        <v>45338</v>
      </c>
      <c r="J8" s="6">
        <v>87048</v>
      </c>
      <c r="K8" s="6">
        <v>1175152</v>
      </c>
      <c r="L8" s="50" t="s">
        <v>313</v>
      </c>
    </row>
    <row r="9" spans="1:13" x14ac:dyDescent="0.25">
      <c r="A9">
        <f t="shared" si="0"/>
        <v>10</v>
      </c>
      <c r="B9" s="1">
        <v>44840</v>
      </c>
      <c r="C9" s="5" t="s">
        <v>19</v>
      </c>
      <c r="D9" s="5" t="s">
        <v>16</v>
      </c>
      <c r="E9" s="5" t="s">
        <v>9</v>
      </c>
      <c r="F9" s="5" t="s">
        <v>11</v>
      </c>
      <c r="G9" s="5" t="s">
        <v>34</v>
      </c>
      <c r="H9" s="6">
        <v>2394834</v>
      </c>
      <c r="I9" s="6">
        <v>95795</v>
      </c>
      <c r="J9" s="6">
        <v>183923</v>
      </c>
      <c r="K9" s="6">
        <v>2482962</v>
      </c>
      <c r="L9" s="50" t="s">
        <v>313</v>
      </c>
    </row>
    <row r="10" spans="1:13" x14ac:dyDescent="0.25">
      <c r="A10">
        <f t="shared" si="0"/>
        <v>10</v>
      </c>
      <c r="B10" s="1">
        <v>44852</v>
      </c>
      <c r="C10" s="5" t="s">
        <v>5</v>
      </c>
      <c r="D10" s="5" t="s">
        <v>16</v>
      </c>
      <c r="E10" s="5" t="s">
        <v>9</v>
      </c>
      <c r="F10" s="5" t="s">
        <v>11</v>
      </c>
      <c r="G10" s="5" t="s">
        <v>34</v>
      </c>
      <c r="H10" s="6">
        <v>1702678</v>
      </c>
      <c r="I10" s="6">
        <v>68108</v>
      </c>
      <c r="J10" s="6">
        <v>130766</v>
      </c>
      <c r="K10" s="6">
        <v>1765336</v>
      </c>
      <c r="L10" s="50" t="s">
        <v>313</v>
      </c>
    </row>
    <row r="11" spans="1:13" x14ac:dyDescent="0.25">
      <c r="A11">
        <f t="shared" si="0"/>
        <v>11</v>
      </c>
      <c r="B11" s="1">
        <v>44872</v>
      </c>
      <c r="C11" s="5" t="s">
        <v>38</v>
      </c>
      <c r="D11" s="5" t="s">
        <v>16</v>
      </c>
      <c r="E11" s="5" t="s">
        <v>9</v>
      </c>
      <c r="F11" s="5" t="s">
        <v>11</v>
      </c>
      <c r="G11" s="5" t="s">
        <v>34</v>
      </c>
      <c r="H11" s="6">
        <v>1642536</v>
      </c>
      <c r="I11" s="6">
        <v>65702</v>
      </c>
      <c r="J11" s="6">
        <v>126147</v>
      </c>
      <c r="K11" s="6">
        <v>1702981</v>
      </c>
      <c r="L11" s="50" t="s">
        <v>313</v>
      </c>
    </row>
    <row r="12" spans="1:13" x14ac:dyDescent="0.25">
      <c r="A12">
        <f t="shared" si="0"/>
        <v>11</v>
      </c>
      <c r="B12" s="1">
        <v>44886</v>
      </c>
      <c r="C12" s="5" t="s">
        <v>40</v>
      </c>
      <c r="D12" s="5" t="s">
        <v>16</v>
      </c>
      <c r="E12" s="5" t="s">
        <v>9</v>
      </c>
      <c r="F12" s="5" t="s">
        <v>11</v>
      </c>
      <c r="G12" s="5" t="s">
        <v>34</v>
      </c>
      <c r="H12" s="6">
        <v>1808014</v>
      </c>
      <c r="I12" s="6">
        <v>72322</v>
      </c>
      <c r="J12" s="6">
        <v>138855</v>
      </c>
      <c r="K12" s="6">
        <v>1874547</v>
      </c>
      <c r="L12" s="50" t="s">
        <v>314</v>
      </c>
    </row>
    <row r="13" spans="1:13" x14ac:dyDescent="0.25">
      <c r="A13">
        <f t="shared" si="0"/>
        <v>11</v>
      </c>
      <c r="B13" s="1">
        <v>44890</v>
      </c>
      <c r="C13" s="5" t="s">
        <v>3</v>
      </c>
      <c r="D13" s="5" t="s">
        <v>16</v>
      </c>
      <c r="E13" s="5" t="s">
        <v>9</v>
      </c>
      <c r="F13" s="5" t="s">
        <v>11</v>
      </c>
      <c r="G13" s="5" t="s">
        <v>34</v>
      </c>
      <c r="H13" s="6">
        <v>1439790</v>
      </c>
      <c r="I13" s="6">
        <v>57591</v>
      </c>
      <c r="J13" s="6">
        <v>110576</v>
      </c>
      <c r="K13" s="6">
        <v>1492775</v>
      </c>
      <c r="L13" s="50" t="s">
        <v>314</v>
      </c>
    </row>
    <row r="14" spans="1:13" x14ac:dyDescent="0.25">
      <c r="A14">
        <f t="shared" si="0"/>
        <v>12</v>
      </c>
      <c r="B14" s="1">
        <v>44904</v>
      </c>
      <c r="C14" s="5" t="s">
        <v>45</v>
      </c>
      <c r="D14" s="5" t="s">
        <v>16</v>
      </c>
      <c r="E14" s="5" t="s">
        <v>9</v>
      </c>
      <c r="F14" s="5" t="s">
        <v>11</v>
      </c>
      <c r="G14" s="5" t="s">
        <v>34</v>
      </c>
      <c r="H14" s="6">
        <v>1802484</v>
      </c>
      <c r="I14" s="6">
        <v>91369</v>
      </c>
      <c r="J14" s="6">
        <v>136889</v>
      </c>
      <c r="K14" s="6">
        <v>1848004</v>
      </c>
      <c r="L14" s="50" t="s">
        <v>313</v>
      </c>
    </row>
    <row r="15" spans="1:13" x14ac:dyDescent="0.25">
      <c r="A15">
        <f t="shared" si="0"/>
        <v>1</v>
      </c>
      <c r="B15" s="1">
        <v>44928</v>
      </c>
      <c r="C15" s="5" t="s">
        <v>269</v>
      </c>
      <c r="D15" s="5" t="s">
        <v>16</v>
      </c>
      <c r="E15" s="5" t="s">
        <v>9</v>
      </c>
      <c r="F15" s="5" t="s">
        <v>11</v>
      </c>
      <c r="G15" s="5" t="s">
        <v>10</v>
      </c>
      <c r="H15" s="6">
        <v>1386616</v>
      </c>
      <c r="I15" s="6">
        <v>55465</v>
      </c>
      <c r="J15" s="6">
        <v>133115</v>
      </c>
      <c r="K15" s="6">
        <v>1464266</v>
      </c>
      <c r="L15" s="50" t="s">
        <v>313</v>
      </c>
    </row>
    <row r="16" spans="1:13" x14ac:dyDescent="0.25">
      <c r="A16">
        <f t="shared" si="0"/>
        <v>1</v>
      </c>
      <c r="B16" s="1">
        <v>44930</v>
      </c>
      <c r="C16" s="5" t="s">
        <v>270</v>
      </c>
      <c r="D16" s="5" t="s">
        <v>306</v>
      </c>
      <c r="E16" s="5" t="s">
        <v>9</v>
      </c>
      <c r="F16" s="5" t="s">
        <v>11</v>
      </c>
      <c r="G16" s="5" t="s">
        <v>34</v>
      </c>
      <c r="H16" s="6">
        <v>370839</v>
      </c>
      <c r="I16" s="6">
        <v>55465</v>
      </c>
      <c r="J16" s="6">
        <v>35601</v>
      </c>
      <c r="K16" s="6">
        <v>391606</v>
      </c>
      <c r="L16" s="50" t="s">
        <v>313</v>
      </c>
    </row>
    <row r="17" spans="1:12" x14ac:dyDescent="0.25">
      <c r="A17">
        <f t="shared" si="0"/>
        <v>2</v>
      </c>
      <c r="B17" s="1">
        <v>44959</v>
      </c>
      <c r="C17" s="5" t="s">
        <v>271</v>
      </c>
      <c r="D17" s="5" t="s">
        <v>306</v>
      </c>
      <c r="E17" s="5" t="s">
        <v>9</v>
      </c>
      <c r="F17" s="5" t="s">
        <v>11</v>
      </c>
      <c r="G17" s="5" t="s">
        <v>34</v>
      </c>
      <c r="H17" s="6">
        <v>2145157</v>
      </c>
      <c r="I17" s="6">
        <v>85807</v>
      </c>
      <c r="J17" s="6">
        <v>205935</v>
      </c>
      <c r="K17" s="6">
        <v>2265285</v>
      </c>
      <c r="L17" s="50" t="s">
        <v>313</v>
      </c>
    </row>
    <row r="18" spans="1:12" x14ac:dyDescent="0.25">
      <c r="A18">
        <f t="shared" si="0"/>
        <v>2</v>
      </c>
      <c r="B18" s="1">
        <v>44971</v>
      </c>
      <c r="C18" s="5" t="s">
        <v>272</v>
      </c>
      <c r="D18" s="5" t="s">
        <v>306</v>
      </c>
      <c r="E18" s="5" t="s">
        <v>9</v>
      </c>
      <c r="F18" s="5" t="s">
        <v>11</v>
      </c>
      <c r="G18" s="5" t="s">
        <v>34</v>
      </c>
      <c r="H18" s="6">
        <v>1113924</v>
      </c>
      <c r="I18" s="6">
        <v>44557</v>
      </c>
      <c r="J18" s="6">
        <v>106937</v>
      </c>
      <c r="K18" s="6">
        <v>1176304</v>
      </c>
      <c r="L18" s="50" t="s">
        <v>313</v>
      </c>
    </row>
    <row r="19" spans="1:12" x14ac:dyDescent="0.25">
      <c r="A19">
        <f t="shared" si="0"/>
        <v>3</v>
      </c>
      <c r="B19" s="1">
        <v>44994</v>
      </c>
      <c r="C19" s="5" t="s">
        <v>273</v>
      </c>
      <c r="D19" s="5" t="s">
        <v>306</v>
      </c>
      <c r="E19" s="5" t="s">
        <v>9</v>
      </c>
      <c r="F19" s="5" t="s">
        <v>11</v>
      </c>
      <c r="G19" s="5" t="s">
        <v>274</v>
      </c>
      <c r="H19" s="6">
        <v>2562810</v>
      </c>
      <c r="I19" s="6">
        <v>102513</v>
      </c>
      <c r="J19" s="6">
        <v>246030</v>
      </c>
      <c r="K19" s="6">
        <v>2706327</v>
      </c>
      <c r="L19" s="50" t="s">
        <v>313</v>
      </c>
    </row>
    <row r="20" spans="1:12" x14ac:dyDescent="0.25">
      <c r="A20">
        <f t="shared" si="0"/>
        <v>4</v>
      </c>
      <c r="B20" s="1">
        <v>45017</v>
      </c>
      <c r="C20" s="5" t="s">
        <v>275</v>
      </c>
      <c r="D20" s="5" t="s">
        <v>306</v>
      </c>
      <c r="E20" s="5" t="s">
        <v>9</v>
      </c>
      <c r="F20" s="5" t="s">
        <v>11</v>
      </c>
      <c r="G20" s="5" t="s">
        <v>10</v>
      </c>
      <c r="H20" s="6">
        <v>2365514</v>
      </c>
      <c r="I20" s="6">
        <v>94621</v>
      </c>
      <c r="J20" s="6">
        <v>227089</v>
      </c>
      <c r="K20" s="6">
        <v>2497982</v>
      </c>
      <c r="L20" s="50" t="s">
        <v>313</v>
      </c>
    </row>
    <row r="21" spans="1:12" x14ac:dyDescent="0.25">
      <c r="A21">
        <f t="shared" si="0"/>
        <v>4</v>
      </c>
      <c r="B21" s="1">
        <v>45040</v>
      </c>
      <c r="C21" s="5" t="s">
        <v>276</v>
      </c>
      <c r="D21" s="5" t="s">
        <v>306</v>
      </c>
      <c r="E21" s="5" t="s">
        <v>9</v>
      </c>
      <c r="F21" s="5" t="s">
        <v>11</v>
      </c>
      <c r="G21" s="5" t="s">
        <v>277</v>
      </c>
      <c r="H21" s="6">
        <v>1287278</v>
      </c>
      <c r="I21" s="6">
        <v>0</v>
      </c>
      <c r="J21" s="6">
        <v>128728</v>
      </c>
      <c r="K21" s="6">
        <v>1416006</v>
      </c>
      <c r="L21" s="50" t="s">
        <v>313</v>
      </c>
    </row>
    <row r="22" spans="1:12" x14ac:dyDescent="0.25">
      <c r="A22">
        <f t="shared" si="0"/>
        <v>4</v>
      </c>
      <c r="B22" s="1">
        <v>45043</v>
      </c>
      <c r="C22" s="5" t="s">
        <v>278</v>
      </c>
      <c r="D22" s="5" t="s">
        <v>306</v>
      </c>
      <c r="E22" s="5" t="s">
        <v>9</v>
      </c>
      <c r="F22" s="5" t="s">
        <v>11</v>
      </c>
      <c r="G22" s="5" t="s">
        <v>279</v>
      </c>
      <c r="H22" s="6">
        <v>1219275</v>
      </c>
      <c r="I22" s="6">
        <v>0</v>
      </c>
      <c r="J22" s="6">
        <v>121928</v>
      </c>
      <c r="K22" s="6">
        <v>1341203</v>
      </c>
      <c r="L22" s="50" t="s">
        <v>313</v>
      </c>
    </row>
    <row r="23" spans="1:12" x14ac:dyDescent="0.25">
      <c r="A23">
        <f t="shared" si="0"/>
        <v>5</v>
      </c>
      <c r="B23" s="1">
        <v>45051</v>
      </c>
      <c r="C23" s="5" t="s">
        <v>280</v>
      </c>
      <c r="D23" s="5" t="s">
        <v>306</v>
      </c>
      <c r="E23" s="5" t="s">
        <v>9</v>
      </c>
      <c r="F23" s="5" t="s">
        <v>11</v>
      </c>
      <c r="G23" s="5" t="s">
        <v>279</v>
      </c>
      <c r="H23" s="6">
        <v>734297</v>
      </c>
      <c r="I23" s="6">
        <v>0</v>
      </c>
      <c r="J23" s="6">
        <v>73430</v>
      </c>
      <c r="K23" s="6">
        <v>807727</v>
      </c>
      <c r="L23" s="50" t="s">
        <v>313</v>
      </c>
    </row>
    <row r="24" spans="1:12" ht="16.5" customHeight="1" x14ac:dyDescent="0.25">
      <c r="A24">
        <f t="shared" si="0"/>
        <v>5</v>
      </c>
      <c r="B24" s="1">
        <v>45064</v>
      </c>
      <c r="C24" s="5" t="s">
        <v>281</v>
      </c>
      <c r="D24" s="5" t="s">
        <v>306</v>
      </c>
      <c r="E24" s="5" t="s">
        <v>9</v>
      </c>
      <c r="F24" s="5" t="s">
        <v>11</v>
      </c>
      <c r="G24" s="5" t="s">
        <v>282</v>
      </c>
      <c r="H24" s="6">
        <v>1473214</v>
      </c>
      <c r="I24" s="6">
        <v>0</v>
      </c>
      <c r="J24" s="6">
        <v>147321</v>
      </c>
      <c r="K24" s="6">
        <v>1620535</v>
      </c>
      <c r="L24" s="50" t="s">
        <v>313</v>
      </c>
    </row>
    <row r="25" spans="1:12" ht="16.5" customHeight="1" x14ac:dyDescent="0.25">
      <c r="A25">
        <f t="shared" si="0"/>
        <v>5</v>
      </c>
      <c r="B25" s="1">
        <v>45075</v>
      </c>
      <c r="C25" s="5" t="s">
        <v>283</v>
      </c>
      <c r="D25" s="5" t="s">
        <v>306</v>
      </c>
      <c r="E25" s="5" t="s">
        <v>9</v>
      </c>
      <c r="F25" s="5" t="s">
        <v>11</v>
      </c>
      <c r="G25" s="5" t="s">
        <v>282</v>
      </c>
      <c r="H25" s="6">
        <v>1801324</v>
      </c>
      <c r="I25" s="6">
        <v>0</v>
      </c>
      <c r="J25" s="6">
        <v>180132</v>
      </c>
      <c r="K25" s="6">
        <v>1981456</v>
      </c>
      <c r="L25" s="50" t="s">
        <v>314</v>
      </c>
    </row>
    <row r="26" spans="1:12" ht="16.5" customHeight="1" x14ac:dyDescent="0.25">
      <c r="B26" s="28"/>
      <c r="C26" s="29"/>
      <c r="D26" s="29"/>
      <c r="E26" s="29"/>
      <c r="F26" s="29"/>
      <c r="G26" s="44"/>
      <c r="H26" s="44"/>
      <c r="I26" s="44"/>
      <c r="J26" s="44"/>
      <c r="K26" s="31">
        <f>SUM(K3:K25)</f>
        <v>41399582</v>
      </c>
    </row>
    <row r="27" spans="1:12" ht="16.5" customHeight="1" x14ac:dyDescent="0.25">
      <c r="B27" s="28"/>
      <c r="C27" s="29"/>
      <c r="D27" s="29"/>
      <c r="E27" s="29"/>
      <c r="F27" s="29"/>
      <c r="G27" s="44"/>
      <c r="H27" s="44"/>
      <c r="I27" s="44"/>
      <c r="J27" s="44"/>
    </row>
    <row r="28" spans="1:12" ht="16.5" customHeight="1" x14ac:dyDescent="0.25">
      <c r="B28" s="28"/>
      <c r="C28" s="29"/>
      <c r="D28" s="29"/>
      <c r="E28" s="29"/>
      <c r="F28" s="29"/>
      <c r="G28" s="44"/>
      <c r="H28" s="44"/>
      <c r="I28" s="44"/>
      <c r="J28" s="44"/>
    </row>
    <row r="29" spans="1:12" ht="18.75" x14ac:dyDescent="0.3">
      <c r="B29" s="164" t="s">
        <v>74</v>
      </c>
      <c r="C29" s="164"/>
      <c r="D29" s="164"/>
      <c r="E29" s="164"/>
      <c r="F29" s="164"/>
      <c r="G29" s="164"/>
      <c r="H29" s="164"/>
      <c r="I29" s="164"/>
      <c r="J29" s="164"/>
      <c r="K29" s="164"/>
    </row>
    <row r="30" spans="1:12" x14ac:dyDescent="0.25">
      <c r="B30" s="30" t="s">
        <v>4</v>
      </c>
      <c r="C30" s="7" t="s">
        <v>0</v>
      </c>
      <c r="D30" s="7" t="s">
        <v>52</v>
      </c>
      <c r="E30" s="7" t="s">
        <v>26</v>
      </c>
      <c r="F30" s="7" t="s">
        <v>7</v>
      </c>
      <c r="G30" s="7" t="s">
        <v>41</v>
      </c>
      <c r="H30" s="3" t="s">
        <v>22</v>
      </c>
      <c r="I30" s="3" t="s">
        <v>8</v>
      </c>
      <c r="J30" s="3" t="s">
        <v>24</v>
      </c>
      <c r="K30" s="3" t="s">
        <v>43</v>
      </c>
      <c r="L30" s="51" t="s">
        <v>312</v>
      </c>
    </row>
    <row r="31" spans="1:12" x14ac:dyDescent="0.25">
      <c r="A31">
        <f t="shared" si="0"/>
        <v>6</v>
      </c>
      <c r="B31" s="1">
        <v>44721</v>
      </c>
      <c r="C31" s="5" t="s">
        <v>1</v>
      </c>
      <c r="D31" s="5" t="s">
        <v>16</v>
      </c>
      <c r="E31" s="5" t="s">
        <v>9</v>
      </c>
      <c r="F31" s="5" t="s">
        <v>11</v>
      </c>
      <c r="G31" s="5" t="s">
        <v>33</v>
      </c>
      <c r="H31" s="6">
        <v>4946642</v>
      </c>
      <c r="I31" s="6">
        <v>0</v>
      </c>
      <c r="J31" s="6">
        <v>395731</v>
      </c>
      <c r="K31" s="6">
        <v>5342373</v>
      </c>
      <c r="L31" s="50" t="s">
        <v>313</v>
      </c>
    </row>
    <row r="32" spans="1:12" x14ac:dyDescent="0.25">
      <c r="A32">
        <f t="shared" si="0"/>
        <v>6</v>
      </c>
      <c r="B32" s="1">
        <v>44725</v>
      </c>
      <c r="C32" s="5" t="s">
        <v>32</v>
      </c>
      <c r="D32" s="5" t="s">
        <v>16</v>
      </c>
      <c r="E32" s="5" t="s">
        <v>9</v>
      </c>
      <c r="F32" s="5" t="s">
        <v>11</v>
      </c>
      <c r="G32" s="5" t="s">
        <v>21</v>
      </c>
      <c r="H32" s="6">
        <v>1844890</v>
      </c>
      <c r="I32" s="6">
        <v>73795</v>
      </c>
      <c r="J32" s="6">
        <v>141688</v>
      </c>
      <c r="K32" s="6">
        <v>1912783</v>
      </c>
      <c r="L32" s="50" t="s">
        <v>313</v>
      </c>
    </row>
    <row r="33" spans="1:14" x14ac:dyDescent="0.25">
      <c r="A33">
        <f t="shared" si="0"/>
        <v>6</v>
      </c>
      <c r="B33" s="1">
        <v>44734</v>
      </c>
      <c r="C33" s="5" t="s">
        <v>13</v>
      </c>
      <c r="D33" s="5" t="s">
        <v>16</v>
      </c>
      <c r="E33" s="5" t="s">
        <v>9</v>
      </c>
      <c r="F33" s="5" t="s">
        <v>11</v>
      </c>
      <c r="G33" s="5" t="s">
        <v>30</v>
      </c>
      <c r="H33" s="6">
        <v>1997180</v>
      </c>
      <c r="I33" s="6">
        <v>79888</v>
      </c>
      <c r="J33" s="6">
        <v>153383</v>
      </c>
      <c r="K33" s="6">
        <v>2070675</v>
      </c>
      <c r="L33" s="50" t="s">
        <v>313</v>
      </c>
    </row>
    <row r="34" spans="1:14" x14ac:dyDescent="0.25">
      <c r="A34">
        <f t="shared" si="0"/>
        <v>6</v>
      </c>
      <c r="B34" s="1">
        <v>44740</v>
      </c>
      <c r="C34" s="5" t="s">
        <v>23</v>
      </c>
      <c r="D34" s="5" t="s">
        <v>16</v>
      </c>
      <c r="E34" s="5" t="s">
        <v>9</v>
      </c>
      <c r="F34" s="5" t="s">
        <v>11</v>
      </c>
      <c r="G34" s="5" t="s">
        <v>60</v>
      </c>
      <c r="H34" s="6">
        <v>2731605</v>
      </c>
      <c r="I34" s="6">
        <v>109264</v>
      </c>
      <c r="J34" s="6">
        <v>209787</v>
      </c>
      <c r="K34" s="6">
        <v>2832128</v>
      </c>
      <c r="L34" s="50" t="s">
        <v>313</v>
      </c>
    </row>
    <row r="35" spans="1:14" x14ac:dyDescent="0.25">
      <c r="A35">
        <f t="shared" si="0"/>
        <v>7</v>
      </c>
      <c r="B35" s="1">
        <v>44746</v>
      </c>
      <c r="C35" s="5" t="s">
        <v>27</v>
      </c>
      <c r="D35" s="5" t="s">
        <v>16</v>
      </c>
      <c r="E35" s="5" t="s">
        <v>9</v>
      </c>
      <c r="F35" s="5" t="s">
        <v>11</v>
      </c>
      <c r="G35" s="5" t="s">
        <v>48</v>
      </c>
      <c r="H35" s="6">
        <v>1548543</v>
      </c>
      <c r="I35" s="6">
        <v>61942</v>
      </c>
      <c r="J35" s="6">
        <v>118928</v>
      </c>
      <c r="K35" s="6">
        <v>1605529</v>
      </c>
      <c r="L35" s="50" t="s">
        <v>313</v>
      </c>
    </row>
    <row r="36" spans="1:14" x14ac:dyDescent="0.25">
      <c r="A36">
        <f t="shared" si="0"/>
        <v>7</v>
      </c>
      <c r="B36" s="1">
        <v>44755</v>
      </c>
      <c r="C36" s="5" t="s">
        <v>42</v>
      </c>
      <c r="D36" s="5" t="s">
        <v>16</v>
      </c>
      <c r="E36" s="5" t="s">
        <v>9</v>
      </c>
      <c r="F36" s="5" t="s">
        <v>11</v>
      </c>
      <c r="G36" s="5" t="s">
        <v>50</v>
      </c>
      <c r="H36" s="6">
        <v>1470355</v>
      </c>
      <c r="I36" s="6">
        <v>58814</v>
      </c>
      <c r="J36" s="6">
        <v>112923</v>
      </c>
      <c r="K36" s="6">
        <v>1524464</v>
      </c>
      <c r="L36" s="50" t="s">
        <v>313</v>
      </c>
    </row>
    <row r="37" spans="1:14" x14ac:dyDescent="0.25">
      <c r="A37">
        <f t="shared" si="0"/>
        <v>7</v>
      </c>
      <c r="B37" s="1">
        <v>44764</v>
      </c>
      <c r="C37" s="5" t="s">
        <v>39</v>
      </c>
      <c r="D37" s="5" t="s">
        <v>16</v>
      </c>
      <c r="E37" s="5" t="s">
        <v>9</v>
      </c>
      <c r="F37" s="5" t="s">
        <v>11</v>
      </c>
      <c r="G37" s="5" t="s">
        <v>50</v>
      </c>
      <c r="H37" s="6">
        <v>3243759</v>
      </c>
      <c r="I37" s="6">
        <v>129750</v>
      </c>
      <c r="J37" s="6">
        <v>249121</v>
      </c>
      <c r="K37" s="52">
        <v>3199996</v>
      </c>
      <c r="L37" s="52">
        <v>3199996</v>
      </c>
      <c r="N37" s="6">
        <v>3363130</v>
      </c>
    </row>
    <row r="38" spans="1:14" x14ac:dyDescent="0.25">
      <c r="A38">
        <f t="shared" si="0"/>
        <v>8</v>
      </c>
      <c r="B38" s="1">
        <v>44775</v>
      </c>
      <c r="C38" s="5" t="s">
        <v>25</v>
      </c>
      <c r="D38" s="5" t="s">
        <v>16</v>
      </c>
      <c r="E38" s="5" t="s">
        <v>9</v>
      </c>
      <c r="F38" s="5" t="s">
        <v>11</v>
      </c>
      <c r="G38" s="5" t="s">
        <v>50</v>
      </c>
      <c r="H38" s="6">
        <v>1249789</v>
      </c>
      <c r="I38" s="6">
        <v>49992</v>
      </c>
      <c r="J38" s="6">
        <v>95984</v>
      </c>
      <c r="K38" s="6">
        <v>1295781</v>
      </c>
      <c r="L38" s="50" t="s">
        <v>313</v>
      </c>
    </row>
    <row r="39" spans="1:14" x14ac:dyDescent="0.25">
      <c r="A39">
        <f t="shared" si="0"/>
        <v>8</v>
      </c>
      <c r="B39" s="1">
        <v>44777</v>
      </c>
      <c r="C39" s="5" t="s">
        <v>35</v>
      </c>
      <c r="D39" s="5" t="s">
        <v>16</v>
      </c>
      <c r="E39" s="5" t="s">
        <v>9</v>
      </c>
      <c r="F39" s="5" t="s">
        <v>11</v>
      </c>
      <c r="G39" s="5" t="s">
        <v>50</v>
      </c>
      <c r="H39" s="6">
        <v>1553493</v>
      </c>
      <c r="I39" s="6">
        <v>62140</v>
      </c>
      <c r="J39" s="6">
        <v>119308</v>
      </c>
      <c r="K39" s="6">
        <v>1610661</v>
      </c>
      <c r="L39" s="50" t="s">
        <v>313</v>
      </c>
    </row>
    <row r="40" spans="1:14" x14ac:dyDescent="0.25">
      <c r="A40">
        <f t="shared" si="0"/>
        <v>8</v>
      </c>
      <c r="B40" s="1">
        <v>44785</v>
      </c>
      <c r="C40" s="5" t="s">
        <v>37</v>
      </c>
      <c r="D40" s="5" t="s">
        <v>16</v>
      </c>
      <c r="E40" s="5" t="s">
        <v>9</v>
      </c>
      <c r="F40" s="5" t="s">
        <v>11</v>
      </c>
      <c r="G40" s="5" t="s">
        <v>50</v>
      </c>
      <c r="H40" s="6">
        <v>2031122</v>
      </c>
      <c r="I40" s="6">
        <v>81246</v>
      </c>
      <c r="J40" s="6">
        <v>155990</v>
      </c>
      <c r="K40" s="6">
        <v>2105866</v>
      </c>
      <c r="L40" s="50" t="s">
        <v>313</v>
      </c>
    </row>
    <row r="41" spans="1:14" x14ac:dyDescent="0.25">
      <c r="A41">
        <f t="shared" si="0"/>
        <v>8</v>
      </c>
      <c r="B41" s="1">
        <v>44795</v>
      </c>
      <c r="C41" s="5" t="s">
        <v>57</v>
      </c>
      <c r="D41" s="5" t="s">
        <v>16</v>
      </c>
      <c r="E41" s="5" t="s">
        <v>9</v>
      </c>
      <c r="F41" s="5" t="s">
        <v>11</v>
      </c>
      <c r="G41" s="5" t="s">
        <v>50</v>
      </c>
      <c r="H41" s="6">
        <v>2578959</v>
      </c>
      <c r="I41" s="6">
        <v>103158</v>
      </c>
      <c r="J41" s="6">
        <v>198064</v>
      </c>
      <c r="K41" s="6">
        <v>2673865</v>
      </c>
      <c r="L41" s="50" t="s">
        <v>313</v>
      </c>
    </row>
    <row r="42" spans="1:14" x14ac:dyDescent="0.25">
      <c r="A42">
        <f t="shared" si="0"/>
        <v>8</v>
      </c>
      <c r="B42" s="1">
        <v>44803</v>
      </c>
      <c r="C42" s="5" t="s">
        <v>46</v>
      </c>
      <c r="D42" s="5" t="s">
        <v>16</v>
      </c>
      <c r="E42" s="5" t="s">
        <v>9</v>
      </c>
      <c r="F42" s="5" t="s">
        <v>11</v>
      </c>
      <c r="G42" s="5" t="s">
        <v>50</v>
      </c>
      <c r="H42" s="6">
        <v>1998047</v>
      </c>
      <c r="I42" s="6">
        <v>79923</v>
      </c>
      <c r="J42" s="6">
        <v>153450</v>
      </c>
      <c r="K42" s="6">
        <v>2071574</v>
      </c>
      <c r="L42" s="50" t="s">
        <v>313</v>
      </c>
    </row>
    <row r="43" spans="1:14" x14ac:dyDescent="0.25">
      <c r="A43">
        <f t="shared" si="0"/>
        <v>9</v>
      </c>
      <c r="B43" s="1">
        <v>44809</v>
      </c>
      <c r="C43" s="5" t="s">
        <v>51</v>
      </c>
      <c r="D43" s="5" t="s">
        <v>16</v>
      </c>
      <c r="E43" s="5" t="s">
        <v>9</v>
      </c>
      <c r="F43" s="5" t="s">
        <v>11</v>
      </c>
      <c r="G43" s="5" t="s">
        <v>50</v>
      </c>
      <c r="H43" s="6">
        <v>1638896</v>
      </c>
      <c r="I43" s="6">
        <v>65556</v>
      </c>
      <c r="J43" s="6">
        <v>125867</v>
      </c>
      <c r="K43" s="6">
        <v>1699207</v>
      </c>
      <c r="L43" s="50" t="s">
        <v>313</v>
      </c>
    </row>
    <row r="44" spans="1:14" x14ac:dyDescent="0.25">
      <c r="A44">
        <f t="shared" si="0"/>
        <v>9</v>
      </c>
      <c r="B44" s="1">
        <v>44820</v>
      </c>
      <c r="C44" s="5" t="s">
        <v>17</v>
      </c>
      <c r="D44" s="5" t="s">
        <v>16</v>
      </c>
      <c r="E44" s="5" t="s">
        <v>9</v>
      </c>
      <c r="F44" s="5" t="s">
        <v>11</v>
      </c>
      <c r="G44" s="5" t="s">
        <v>50</v>
      </c>
      <c r="H44" s="6">
        <v>1477735</v>
      </c>
      <c r="I44" s="6">
        <v>59109</v>
      </c>
      <c r="J44" s="6">
        <v>113490</v>
      </c>
      <c r="K44" s="6">
        <v>1532116</v>
      </c>
      <c r="L44" s="50" t="s">
        <v>313</v>
      </c>
    </row>
    <row r="45" spans="1:14" x14ac:dyDescent="0.25">
      <c r="A45">
        <f t="shared" si="0"/>
        <v>10</v>
      </c>
      <c r="B45" s="1">
        <v>44835</v>
      </c>
      <c r="C45" s="5" t="s">
        <v>14</v>
      </c>
      <c r="D45" s="5" t="s">
        <v>16</v>
      </c>
      <c r="E45" s="5" t="s">
        <v>9</v>
      </c>
      <c r="F45" s="5" t="s">
        <v>11</v>
      </c>
      <c r="G45" s="5" t="s">
        <v>50</v>
      </c>
      <c r="H45" s="6">
        <v>3033245</v>
      </c>
      <c r="I45" s="6">
        <v>121330</v>
      </c>
      <c r="J45" s="6">
        <v>232953</v>
      </c>
      <c r="K45" s="6">
        <v>3144868</v>
      </c>
      <c r="L45" s="50" t="s">
        <v>313</v>
      </c>
    </row>
    <row r="46" spans="1:14" x14ac:dyDescent="0.25">
      <c r="A46">
        <f t="shared" si="0"/>
        <v>10</v>
      </c>
      <c r="B46" s="1">
        <v>44845</v>
      </c>
      <c r="C46" s="5" t="s">
        <v>12</v>
      </c>
      <c r="D46" s="5" t="s">
        <v>16</v>
      </c>
      <c r="E46" s="5" t="s">
        <v>9</v>
      </c>
      <c r="F46" s="5" t="s">
        <v>11</v>
      </c>
      <c r="G46" s="5" t="s">
        <v>50</v>
      </c>
      <c r="H46" s="6">
        <v>1215014</v>
      </c>
      <c r="I46" s="6">
        <v>48601</v>
      </c>
      <c r="J46" s="6">
        <v>93313</v>
      </c>
      <c r="K46" s="6">
        <v>1259726</v>
      </c>
      <c r="L46" s="50" t="s">
        <v>313</v>
      </c>
    </row>
    <row r="47" spans="1:14" x14ac:dyDescent="0.25">
      <c r="A47">
        <f t="shared" si="0"/>
        <v>10</v>
      </c>
      <c r="B47" s="1">
        <v>44858</v>
      </c>
      <c r="C47" s="5" t="s">
        <v>61</v>
      </c>
      <c r="D47" s="5" t="s">
        <v>16</v>
      </c>
      <c r="E47" s="5" t="s">
        <v>9</v>
      </c>
      <c r="F47" s="5" t="s">
        <v>11</v>
      </c>
      <c r="G47" s="5" t="s">
        <v>50</v>
      </c>
      <c r="H47" s="6">
        <v>2405674</v>
      </c>
      <c r="I47" s="6">
        <v>96227</v>
      </c>
      <c r="J47" s="6">
        <v>184756</v>
      </c>
      <c r="K47" s="6">
        <v>2494203</v>
      </c>
      <c r="L47" s="50" t="s">
        <v>313</v>
      </c>
    </row>
    <row r="48" spans="1:14" x14ac:dyDescent="0.25">
      <c r="A48">
        <f t="shared" si="0"/>
        <v>11</v>
      </c>
      <c r="B48" s="1">
        <v>44872</v>
      </c>
      <c r="C48" s="5" t="s">
        <v>47</v>
      </c>
      <c r="D48" s="5" t="s">
        <v>16</v>
      </c>
      <c r="E48" s="5" t="s">
        <v>9</v>
      </c>
      <c r="F48" s="5" t="s">
        <v>11</v>
      </c>
      <c r="G48" s="5" t="s">
        <v>50</v>
      </c>
      <c r="H48" s="6">
        <v>2240465</v>
      </c>
      <c r="I48" s="6">
        <v>89619</v>
      </c>
      <c r="J48" s="6">
        <v>172068</v>
      </c>
      <c r="K48" s="6">
        <v>2322914</v>
      </c>
      <c r="L48" s="50" t="s">
        <v>313</v>
      </c>
    </row>
    <row r="49" spans="1:12" x14ac:dyDescent="0.25">
      <c r="A49">
        <f t="shared" si="0"/>
        <v>11</v>
      </c>
      <c r="B49" s="1">
        <v>44884</v>
      </c>
      <c r="C49" s="5" t="s">
        <v>58</v>
      </c>
      <c r="D49" s="5" t="s">
        <v>16</v>
      </c>
      <c r="E49" s="5" t="s">
        <v>9</v>
      </c>
      <c r="F49" s="5" t="s">
        <v>11</v>
      </c>
      <c r="G49" s="5" t="s">
        <v>50</v>
      </c>
      <c r="H49" s="6">
        <v>2004864</v>
      </c>
      <c r="I49" s="6">
        <v>80195</v>
      </c>
      <c r="J49" s="6">
        <v>153974</v>
      </c>
      <c r="K49" s="6">
        <v>2078643</v>
      </c>
      <c r="L49" s="50" t="s">
        <v>313</v>
      </c>
    </row>
    <row r="50" spans="1:12" x14ac:dyDescent="0.25">
      <c r="A50">
        <f t="shared" si="0"/>
        <v>11</v>
      </c>
      <c r="B50" s="1">
        <v>44875</v>
      </c>
      <c r="C50" s="49" t="s">
        <v>311</v>
      </c>
      <c r="D50" s="5" t="s">
        <v>16</v>
      </c>
      <c r="E50" s="5" t="s">
        <v>9</v>
      </c>
      <c r="F50" s="5" t="s">
        <v>11</v>
      </c>
      <c r="G50" s="5" t="s">
        <v>310</v>
      </c>
      <c r="H50" s="6">
        <v>1378681</v>
      </c>
      <c r="I50" s="6">
        <v>55148</v>
      </c>
      <c r="J50" s="6">
        <v>105883</v>
      </c>
      <c r="K50" s="6">
        <v>1429416</v>
      </c>
    </row>
    <row r="51" spans="1:12" x14ac:dyDescent="0.25">
      <c r="A51">
        <f t="shared" si="0"/>
        <v>12</v>
      </c>
      <c r="B51" s="1">
        <v>44896</v>
      </c>
      <c r="C51" s="5" t="s">
        <v>56</v>
      </c>
      <c r="D51" s="5" t="s">
        <v>16</v>
      </c>
      <c r="E51" s="5" t="s">
        <v>9</v>
      </c>
      <c r="F51" s="5" t="s">
        <v>11</v>
      </c>
      <c r="G51" s="5" t="s">
        <v>50</v>
      </c>
      <c r="H51" s="6">
        <v>1398738</v>
      </c>
      <c r="I51" s="6">
        <v>55950</v>
      </c>
      <c r="J51" s="6">
        <v>107423</v>
      </c>
      <c r="K51" s="6">
        <v>1450211</v>
      </c>
      <c r="L51" s="50" t="s">
        <v>313</v>
      </c>
    </row>
    <row r="52" spans="1:12" x14ac:dyDescent="0.25">
      <c r="A52">
        <f t="shared" si="0"/>
        <v>12</v>
      </c>
      <c r="B52" s="1">
        <v>44898</v>
      </c>
      <c r="C52" s="5" t="s">
        <v>18</v>
      </c>
      <c r="D52" s="5" t="s">
        <v>16</v>
      </c>
      <c r="E52" s="5" t="s">
        <v>9</v>
      </c>
      <c r="F52" s="5" t="s">
        <v>11</v>
      </c>
      <c r="G52" s="5" t="s">
        <v>50</v>
      </c>
      <c r="H52" s="6">
        <v>1998364</v>
      </c>
      <c r="I52" s="6">
        <v>79934</v>
      </c>
      <c r="J52" s="6">
        <v>153474</v>
      </c>
      <c r="K52" s="6">
        <v>2071904</v>
      </c>
      <c r="L52" s="50" t="s">
        <v>313</v>
      </c>
    </row>
    <row r="53" spans="1:12" x14ac:dyDescent="0.25">
      <c r="A53">
        <f t="shared" si="0"/>
        <v>12</v>
      </c>
      <c r="B53" s="1">
        <v>44918</v>
      </c>
      <c r="C53" s="5" t="s">
        <v>31</v>
      </c>
      <c r="D53" s="5" t="s">
        <v>16</v>
      </c>
      <c r="E53" s="5" t="s">
        <v>9</v>
      </c>
      <c r="F53" s="5" t="s">
        <v>11</v>
      </c>
      <c r="G53" s="5" t="s">
        <v>50</v>
      </c>
      <c r="H53" s="6">
        <v>2771320</v>
      </c>
      <c r="I53" s="6">
        <v>164224</v>
      </c>
      <c r="J53" s="6">
        <v>208568</v>
      </c>
      <c r="K53" s="6">
        <v>2815664</v>
      </c>
      <c r="L53" s="50" t="s">
        <v>313</v>
      </c>
    </row>
    <row r="54" spans="1:12" x14ac:dyDescent="0.25">
      <c r="A54">
        <f t="shared" si="0"/>
        <v>12</v>
      </c>
      <c r="B54" s="1">
        <v>44925</v>
      </c>
      <c r="C54" s="5" t="s">
        <v>36</v>
      </c>
      <c r="D54" s="5" t="s">
        <v>16</v>
      </c>
      <c r="E54" s="5" t="s">
        <v>9</v>
      </c>
      <c r="F54" s="5" t="s">
        <v>11</v>
      </c>
      <c r="G54" s="5" t="s">
        <v>50</v>
      </c>
      <c r="H54" s="6">
        <v>1333101</v>
      </c>
      <c r="I54" s="6">
        <v>133521</v>
      </c>
      <c r="J54" s="6">
        <v>95966</v>
      </c>
      <c r="K54" s="6">
        <v>1295546</v>
      </c>
      <c r="L54" s="50" t="s">
        <v>313</v>
      </c>
    </row>
    <row r="55" spans="1:12" x14ac:dyDescent="0.25">
      <c r="A55">
        <f t="shared" ref="A55:A65" si="1">+MONTH(B55)</f>
        <v>1</v>
      </c>
      <c r="B55" s="1">
        <v>44940</v>
      </c>
      <c r="C55" s="5" t="s">
        <v>256</v>
      </c>
      <c r="D55" s="5" t="s">
        <v>306</v>
      </c>
      <c r="E55" s="5" t="s">
        <v>9</v>
      </c>
      <c r="F55" s="5" t="s">
        <v>11</v>
      </c>
      <c r="G55" s="5" t="s">
        <v>257</v>
      </c>
      <c r="H55" s="6">
        <v>4536755</v>
      </c>
      <c r="I55" s="6">
        <v>181470</v>
      </c>
      <c r="J55" s="6">
        <v>435529</v>
      </c>
      <c r="K55" s="6">
        <v>4790814</v>
      </c>
      <c r="L55" s="50" t="s">
        <v>313</v>
      </c>
    </row>
    <row r="56" spans="1:12" x14ac:dyDescent="0.25">
      <c r="A56">
        <f t="shared" si="1"/>
        <v>2</v>
      </c>
      <c r="B56" s="1">
        <v>44959</v>
      </c>
      <c r="C56" s="5" t="s">
        <v>259</v>
      </c>
      <c r="D56" s="5" t="s">
        <v>306</v>
      </c>
      <c r="E56" s="5" t="s">
        <v>9</v>
      </c>
      <c r="F56" s="5" t="s">
        <v>11</v>
      </c>
      <c r="G56" s="5" t="s">
        <v>255</v>
      </c>
      <c r="H56" s="6">
        <v>3548805</v>
      </c>
      <c r="I56" s="6">
        <v>141951</v>
      </c>
      <c r="J56" s="6">
        <v>340685</v>
      </c>
      <c r="K56" s="6">
        <v>3747539</v>
      </c>
      <c r="L56" s="50" t="s">
        <v>313</v>
      </c>
    </row>
    <row r="57" spans="1:12" x14ac:dyDescent="0.25">
      <c r="A57">
        <f t="shared" si="1"/>
        <v>2</v>
      </c>
      <c r="B57" s="1">
        <v>44980</v>
      </c>
      <c r="C57" s="5" t="s">
        <v>261</v>
      </c>
      <c r="D57" s="5" t="s">
        <v>306</v>
      </c>
      <c r="E57" s="5" t="s">
        <v>9</v>
      </c>
      <c r="F57" s="5" t="s">
        <v>11</v>
      </c>
      <c r="G57" s="5" t="s">
        <v>44</v>
      </c>
      <c r="H57" s="6">
        <v>1506447</v>
      </c>
      <c r="I57" s="6">
        <v>60258</v>
      </c>
      <c r="J57" s="6">
        <v>144619</v>
      </c>
      <c r="K57" s="6">
        <v>1590808</v>
      </c>
      <c r="L57" s="50" t="s">
        <v>313</v>
      </c>
    </row>
    <row r="58" spans="1:12" x14ac:dyDescent="0.25">
      <c r="A58">
        <f t="shared" si="1"/>
        <v>2</v>
      </c>
      <c r="B58" s="1">
        <v>44970</v>
      </c>
      <c r="C58" s="5" t="s">
        <v>263</v>
      </c>
      <c r="D58" s="5" t="s">
        <v>306</v>
      </c>
      <c r="E58" s="5" t="s">
        <v>9</v>
      </c>
      <c r="F58" s="5" t="s">
        <v>11</v>
      </c>
      <c r="G58" s="5" t="s">
        <v>255</v>
      </c>
      <c r="H58" s="6">
        <v>2413370</v>
      </c>
      <c r="I58" s="6">
        <v>96534</v>
      </c>
      <c r="J58" s="6">
        <v>231684</v>
      </c>
      <c r="K58" s="6">
        <v>2548520</v>
      </c>
      <c r="L58" s="50" t="s">
        <v>313</v>
      </c>
    </row>
    <row r="59" spans="1:12" x14ac:dyDescent="0.25">
      <c r="A59">
        <f t="shared" si="1"/>
        <v>3</v>
      </c>
      <c r="B59" s="1">
        <v>45003</v>
      </c>
      <c r="C59" s="5" t="s">
        <v>254</v>
      </c>
      <c r="D59" s="5" t="s">
        <v>306</v>
      </c>
      <c r="E59" s="5" t="s">
        <v>9</v>
      </c>
      <c r="F59" s="5" t="s">
        <v>11</v>
      </c>
      <c r="G59" s="5" t="s">
        <v>255</v>
      </c>
      <c r="H59" s="6">
        <v>2097717</v>
      </c>
      <c r="I59" s="6">
        <v>83910</v>
      </c>
      <c r="J59" s="6">
        <v>201381</v>
      </c>
      <c r="K59" s="6">
        <v>2215188</v>
      </c>
      <c r="L59" s="50" t="s">
        <v>313</v>
      </c>
    </row>
    <row r="60" spans="1:12" x14ac:dyDescent="0.25">
      <c r="A60">
        <f t="shared" si="1"/>
        <v>3</v>
      </c>
      <c r="B60" s="1">
        <v>44998</v>
      </c>
      <c r="C60" s="5" t="s">
        <v>260</v>
      </c>
      <c r="D60" s="5" t="s">
        <v>306</v>
      </c>
      <c r="E60" s="5" t="s">
        <v>9</v>
      </c>
      <c r="F60" s="5" t="s">
        <v>11</v>
      </c>
      <c r="G60" s="5" t="s">
        <v>257</v>
      </c>
      <c r="H60" s="6">
        <v>2945348</v>
      </c>
      <c r="I60" s="6">
        <v>117814</v>
      </c>
      <c r="J60" s="6">
        <v>282753</v>
      </c>
      <c r="K60" s="6">
        <v>3110287</v>
      </c>
      <c r="L60" s="50" t="s">
        <v>313</v>
      </c>
    </row>
    <row r="61" spans="1:12" x14ac:dyDescent="0.25">
      <c r="A61">
        <f t="shared" si="1"/>
        <v>4</v>
      </c>
      <c r="B61" s="1">
        <v>45030</v>
      </c>
      <c r="C61" s="5" t="s">
        <v>258</v>
      </c>
      <c r="D61" s="5" t="s">
        <v>306</v>
      </c>
      <c r="E61" s="5" t="s">
        <v>9</v>
      </c>
      <c r="F61" s="5" t="s">
        <v>11</v>
      </c>
      <c r="G61" s="5" t="s">
        <v>255</v>
      </c>
      <c r="H61" s="6">
        <v>2721068</v>
      </c>
      <c r="I61" s="6">
        <v>108842</v>
      </c>
      <c r="J61" s="6">
        <v>261223</v>
      </c>
      <c r="K61" s="6">
        <v>2873449</v>
      </c>
      <c r="L61" s="50" t="s">
        <v>313</v>
      </c>
    </row>
    <row r="62" spans="1:12" x14ac:dyDescent="0.25">
      <c r="A62">
        <f t="shared" si="1"/>
        <v>4</v>
      </c>
      <c r="B62" s="1">
        <v>45017</v>
      </c>
      <c r="C62" s="5" t="s">
        <v>262</v>
      </c>
      <c r="D62" s="5" t="s">
        <v>306</v>
      </c>
      <c r="E62" s="5" t="s">
        <v>9</v>
      </c>
      <c r="F62" s="5" t="s">
        <v>11</v>
      </c>
      <c r="G62" s="5" t="s">
        <v>255</v>
      </c>
      <c r="H62" s="6">
        <v>2152970</v>
      </c>
      <c r="I62" s="6">
        <v>86119</v>
      </c>
      <c r="J62" s="6">
        <v>206685</v>
      </c>
      <c r="K62" s="6">
        <v>2273536</v>
      </c>
      <c r="L62" s="50" t="s">
        <v>313</v>
      </c>
    </row>
    <row r="63" spans="1:12" x14ac:dyDescent="0.25">
      <c r="A63">
        <f t="shared" si="1"/>
        <v>4</v>
      </c>
      <c r="B63" s="1">
        <v>45041</v>
      </c>
      <c r="C63" s="5" t="s">
        <v>266</v>
      </c>
      <c r="D63" s="5" t="s">
        <v>306</v>
      </c>
      <c r="E63" s="5" t="s">
        <v>9</v>
      </c>
      <c r="F63" s="5" t="s">
        <v>11</v>
      </c>
      <c r="G63" s="5" t="s">
        <v>255</v>
      </c>
      <c r="H63" s="6">
        <v>2121678</v>
      </c>
      <c r="I63" s="6">
        <v>76693</v>
      </c>
      <c r="J63" s="6">
        <v>204499</v>
      </c>
      <c r="K63" s="6">
        <v>2249484</v>
      </c>
      <c r="L63" s="50" t="s">
        <v>313</v>
      </c>
    </row>
    <row r="64" spans="1:12" x14ac:dyDescent="0.25">
      <c r="A64">
        <f t="shared" si="1"/>
        <v>5</v>
      </c>
      <c r="B64" s="1">
        <v>45055</v>
      </c>
      <c r="C64" s="5" t="s">
        <v>264</v>
      </c>
      <c r="D64" s="5" t="s">
        <v>306</v>
      </c>
      <c r="E64" s="5" t="s">
        <v>9</v>
      </c>
      <c r="F64" s="5" t="s">
        <v>11</v>
      </c>
      <c r="G64" s="5" t="s">
        <v>265</v>
      </c>
      <c r="H64" s="6">
        <v>1355985</v>
      </c>
      <c r="I64" s="6">
        <v>0</v>
      </c>
      <c r="J64" s="6">
        <v>135599</v>
      </c>
      <c r="K64" s="6">
        <v>1491584</v>
      </c>
      <c r="L64" s="50" t="s">
        <v>313</v>
      </c>
    </row>
    <row r="65" spans="1:12" x14ac:dyDescent="0.25">
      <c r="A65">
        <f t="shared" si="1"/>
        <v>5</v>
      </c>
      <c r="B65" s="1">
        <v>45069</v>
      </c>
      <c r="C65" s="5" t="s">
        <v>267</v>
      </c>
      <c r="D65" s="5" t="s">
        <v>306</v>
      </c>
      <c r="E65" s="5" t="s">
        <v>9</v>
      </c>
      <c r="F65" s="5" t="s">
        <v>11</v>
      </c>
      <c r="G65" s="5" t="s">
        <v>268</v>
      </c>
      <c r="H65" s="6">
        <v>2194534</v>
      </c>
      <c r="I65" s="6">
        <v>0</v>
      </c>
      <c r="J65" s="6">
        <v>219453</v>
      </c>
      <c r="K65" s="6">
        <v>2413987</v>
      </c>
      <c r="L65" s="50" t="s">
        <v>313</v>
      </c>
    </row>
    <row r="66" spans="1:12" x14ac:dyDescent="0.25">
      <c r="B66" s="28"/>
      <c r="C66" s="29"/>
      <c r="D66" s="29"/>
      <c r="E66" s="29"/>
      <c r="F66" s="29"/>
      <c r="G66" s="29"/>
      <c r="H66" s="44"/>
      <c r="I66" s="44"/>
      <c r="J66" s="44"/>
      <c r="K66" s="44"/>
    </row>
    <row r="67" spans="1:12" x14ac:dyDescent="0.25">
      <c r="K67" s="31">
        <f>+SUM(K31:K65)</f>
        <v>81145309</v>
      </c>
    </row>
    <row r="69" spans="1:12" ht="18.75" x14ac:dyDescent="0.3">
      <c r="B69" s="162" t="s">
        <v>235</v>
      </c>
      <c r="C69" s="162"/>
      <c r="D69" s="162"/>
      <c r="E69" s="162"/>
      <c r="F69" s="162"/>
      <c r="G69" s="162"/>
      <c r="H69" s="162"/>
      <c r="I69" s="162"/>
      <c r="J69" s="162"/>
      <c r="K69" s="162"/>
    </row>
    <row r="70" spans="1:12" x14ac:dyDescent="0.25">
      <c r="B70" s="30" t="s">
        <v>4</v>
      </c>
      <c r="C70" s="40" t="s">
        <v>0</v>
      </c>
      <c r="D70" s="40" t="s">
        <v>52</v>
      </c>
      <c r="E70" s="40" t="s">
        <v>26</v>
      </c>
      <c r="F70" s="40" t="s">
        <v>7</v>
      </c>
      <c r="G70" s="40" t="s">
        <v>41</v>
      </c>
      <c r="H70" s="41" t="s">
        <v>22</v>
      </c>
      <c r="I70" s="41" t="s">
        <v>8</v>
      </c>
      <c r="J70" s="41" t="s">
        <v>24</v>
      </c>
      <c r="K70" s="41" t="s">
        <v>43</v>
      </c>
      <c r="L70" s="51" t="s">
        <v>312</v>
      </c>
    </row>
    <row r="71" spans="1:12" x14ac:dyDescent="0.25">
      <c r="A71">
        <f t="shared" si="0"/>
        <v>6</v>
      </c>
      <c r="B71" s="1">
        <v>44721</v>
      </c>
      <c r="C71" s="5" t="s">
        <v>213</v>
      </c>
      <c r="D71" s="5" t="s">
        <v>16</v>
      </c>
      <c r="E71" s="5" t="s">
        <v>214</v>
      </c>
      <c r="F71" s="5" t="s">
        <v>215</v>
      </c>
      <c r="G71" s="5" t="s">
        <v>216</v>
      </c>
      <c r="H71" s="6">
        <v>2980674</v>
      </c>
      <c r="I71" s="6">
        <v>0</v>
      </c>
      <c r="J71" s="6">
        <v>238454</v>
      </c>
      <c r="K71" s="6">
        <v>3219128</v>
      </c>
      <c r="L71" s="50" t="s">
        <v>313</v>
      </c>
    </row>
    <row r="72" spans="1:12" x14ac:dyDescent="0.25">
      <c r="A72">
        <f t="shared" si="0"/>
        <v>6</v>
      </c>
      <c r="B72" s="1">
        <v>44736</v>
      </c>
      <c r="C72" s="5" t="s">
        <v>217</v>
      </c>
      <c r="D72" s="5" t="s">
        <v>16</v>
      </c>
      <c r="E72" s="5" t="s">
        <v>214</v>
      </c>
      <c r="F72" s="5" t="s">
        <v>215</v>
      </c>
      <c r="G72" s="5" t="s">
        <v>218</v>
      </c>
      <c r="H72" s="6">
        <v>1697968</v>
      </c>
      <c r="I72" s="6">
        <v>67918</v>
      </c>
      <c r="J72" s="6">
        <v>130404</v>
      </c>
      <c r="K72" s="6">
        <v>1760454</v>
      </c>
      <c r="L72" s="50" t="s">
        <v>313</v>
      </c>
    </row>
    <row r="73" spans="1:12" x14ac:dyDescent="0.25">
      <c r="A73">
        <f t="shared" si="0"/>
        <v>7</v>
      </c>
      <c r="B73" s="1">
        <v>44743</v>
      </c>
      <c r="C73" s="5" t="s">
        <v>219</v>
      </c>
      <c r="D73" s="5" t="s">
        <v>16</v>
      </c>
      <c r="E73" s="5" t="s">
        <v>214</v>
      </c>
      <c r="F73" s="5" t="s">
        <v>215</v>
      </c>
      <c r="G73" s="5" t="s">
        <v>220</v>
      </c>
      <c r="H73" s="6">
        <v>1261236</v>
      </c>
      <c r="I73" s="6">
        <v>50449</v>
      </c>
      <c r="J73" s="6">
        <v>96863</v>
      </c>
      <c r="K73" s="6">
        <v>1307650</v>
      </c>
      <c r="L73" s="50" t="s">
        <v>313</v>
      </c>
    </row>
    <row r="74" spans="1:12" x14ac:dyDescent="0.25">
      <c r="A74">
        <f t="shared" si="0"/>
        <v>7</v>
      </c>
      <c r="B74" s="1">
        <v>44754</v>
      </c>
      <c r="C74" s="5" t="s">
        <v>221</v>
      </c>
      <c r="D74" s="5" t="s">
        <v>16</v>
      </c>
      <c r="E74" s="5" t="s">
        <v>214</v>
      </c>
      <c r="F74" s="5" t="s">
        <v>215</v>
      </c>
      <c r="G74" s="5" t="s">
        <v>222</v>
      </c>
      <c r="H74" s="6">
        <v>1885845</v>
      </c>
      <c r="I74" s="6">
        <v>75434</v>
      </c>
      <c r="J74" s="6">
        <v>144833</v>
      </c>
      <c r="K74" s="6">
        <v>1955244</v>
      </c>
      <c r="L74" s="50" t="s">
        <v>313</v>
      </c>
    </row>
    <row r="75" spans="1:12" x14ac:dyDescent="0.25">
      <c r="A75">
        <f t="shared" si="0"/>
        <v>7</v>
      </c>
      <c r="B75" s="1">
        <v>44767</v>
      </c>
      <c r="C75" s="5" t="s">
        <v>223</v>
      </c>
      <c r="D75" s="5" t="s">
        <v>16</v>
      </c>
      <c r="E75" s="5" t="s">
        <v>214</v>
      </c>
      <c r="F75" s="5" t="s">
        <v>215</v>
      </c>
      <c r="G75" s="5" t="s">
        <v>222</v>
      </c>
      <c r="H75" s="6">
        <v>2355880</v>
      </c>
      <c r="I75" s="6">
        <v>94235</v>
      </c>
      <c r="J75" s="6">
        <v>180932</v>
      </c>
      <c r="K75" s="6">
        <v>2442577</v>
      </c>
      <c r="L75" s="50" t="s">
        <v>313</v>
      </c>
    </row>
    <row r="76" spans="1:12" x14ac:dyDescent="0.25">
      <c r="A76">
        <f t="shared" si="0"/>
        <v>8</v>
      </c>
      <c r="B76" s="1">
        <v>44781</v>
      </c>
      <c r="C76" s="5" t="s">
        <v>224</v>
      </c>
      <c r="D76" s="5" t="s">
        <v>16</v>
      </c>
      <c r="E76" s="5" t="s">
        <v>214</v>
      </c>
      <c r="F76" s="5" t="s">
        <v>308</v>
      </c>
      <c r="G76" s="5" t="s">
        <v>222</v>
      </c>
      <c r="H76" s="6">
        <v>2774500</v>
      </c>
      <c r="I76" s="6">
        <v>83234</v>
      </c>
      <c r="J76" s="6">
        <v>215301</v>
      </c>
      <c r="K76" s="6">
        <v>2906567</v>
      </c>
      <c r="L76" s="50" t="s">
        <v>313</v>
      </c>
    </row>
    <row r="77" spans="1:12" x14ac:dyDescent="0.25">
      <c r="A77">
        <f t="shared" si="0"/>
        <v>8</v>
      </c>
      <c r="B77" s="1">
        <v>44803</v>
      </c>
      <c r="C77" s="5" t="s">
        <v>225</v>
      </c>
      <c r="D77" s="5" t="s">
        <v>16</v>
      </c>
      <c r="E77" s="5" t="s">
        <v>214</v>
      </c>
      <c r="F77" s="5" t="s">
        <v>215</v>
      </c>
      <c r="G77" s="5" t="s">
        <v>222</v>
      </c>
      <c r="H77" s="6">
        <v>2036081</v>
      </c>
      <c r="I77" s="6">
        <v>81443</v>
      </c>
      <c r="J77" s="6">
        <v>156371</v>
      </c>
      <c r="K77" s="6">
        <v>2111009</v>
      </c>
      <c r="L77" s="50" t="s">
        <v>313</v>
      </c>
    </row>
    <row r="78" spans="1:12" x14ac:dyDescent="0.25">
      <c r="A78">
        <f t="shared" si="0"/>
        <v>9</v>
      </c>
      <c r="B78" s="1">
        <v>44818</v>
      </c>
      <c r="C78" s="5" t="s">
        <v>226</v>
      </c>
      <c r="D78" s="5" t="s">
        <v>16</v>
      </c>
      <c r="E78" s="5" t="s">
        <v>214</v>
      </c>
      <c r="F78" s="5" t="s">
        <v>215</v>
      </c>
      <c r="G78" s="5" t="s">
        <v>222</v>
      </c>
      <c r="H78" s="6">
        <v>2150214</v>
      </c>
      <c r="I78" s="6">
        <v>86009</v>
      </c>
      <c r="J78" s="6">
        <v>165136</v>
      </c>
      <c r="K78" s="6">
        <v>2229341</v>
      </c>
      <c r="L78" s="50" t="s">
        <v>313</v>
      </c>
    </row>
    <row r="79" spans="1:12" x14ac:dyDescent="0.25">
      <c r="A79">
        <f t="shared" si="0"/>
        <v>10</v>
      </c>
      <c r="B79" s="1">
        <v>44837</v>
      </c>
      <c r="C79" s="5" t="s">
        <v>227</v>
      </c>
      <c r="D79" s="5" t="s">
        <v>16</v>
      </c>
      <c r="E79" s="5" t="s">
        <v>214</v>
      </c>
      <c r="F79" s="5" t="s">
        <v>215</v>
      </c>
      <c r="G79" s="5" t="s">
        <v>222</v>
      </c>
      <c r="H79" s="6">
        <v>2370706</v>
      </c>
      <c r="I79" s="6">
        <v>94829</v>
      </c>
      <c r="J79" s="6">
        <v>182070</v>
      </c>
      <c r="K79" s="6">
        <v>2457947</v>
      </c>
      <c r="L79" s="50" t="s">
        <v>313</v>
      </c>
    </row>
    <row r="80" spans="1:12" x14ac:dyDescent="0.25">
      <c r="A80">
        <f t="shared" si="0"/>
        <v>10</v>
      </c>
      <c r="B80" s="1">
        <v>44858</v>
      </c>
      <c r="C80" s="5" t="s">
        <v>228</v>
      </c>
      <c r="D80" s="5" t="s">
        <v>16</v>
      </c>
      <c r="E80" s="5" t="s">
        <v>214</v>
      </c>
      <c r="F80" s="5" t="s">
        <v>215</v>
      </c>
      <c r="G80" s="5" t="s">
        <v>222</v>
      </c>
      <c r="H80" s="6">
        <v>1729409</v>
      </c>
      <c r="I80" s="6">
        <v>69177</v>
      </c>
      <c r="J80" s="6">
        <v>132819</v>
      </c>
      <c r="K80" s="6">
        <v>1793051</v>
      </c>
      <c r="L80" s="50" t="s">
        <v>313</v>
      </c>
    </row>
    <row r="81" spans="1:14" x14ac:dyDescent="0.25">
      <c r="A81">
        <f t="shared" si="0"/>
        <v>11</v>
      </c>
      <c r="B81" s="1">
        <v>44872</v>
      </c>
      <c r="C81" s="5" t="s">
        <v>229</v>
      </c>
      <c r="D81" s="5" t="s">
        <v>16</v>
      </c>
      <c r="E81" s="5" t="s">
        <v>214</v>
      </c>
      <c r="F81" s="5" t="s">
        <v>215</v>
      </c>
      <c r="G81" s="5" t="s">
        <v>222</v>
      </c>
      <c r="H81" s="6">
        <v>1841938</v>
      </c>
      <c r="I81" s="6">
        <v>73678</v>
      </c>
      <c r="J81" s="6">
        <v>141461</v>
      </c>
      <c r="K81" s="6">
        <v>1909721</v>
      </c>
      <c r="L81" s="50" t="s">
        <v>313</v>
      </c>
    </row>
    <row r="82" spans="1:14" x14ac:dyDescent="0.25">
      <c r="A82">
        <f t="shared" si="0"/>
        <v>12</v>
      </c>
      <c r="B82" s="1">
        <v>44904</v>
      </c>
      <c r="C82" s="5" t="s">
        <v>234</v>
      </c>
      <c r="D82" s="5" t="s">
        <v>16</v>
      </c>
      <c r="E82" s="5" t="s">
        <v>214</v>
      </c>
      <c r="F82" s="5" t="s">
        <v>215</v>
      </c>
      <c r="G82" s="5" t="s">
        <v>222</v>
      </c>
      <c r="H82" s="6">
        <v>2182984</v>
      </c>
      <c r="I82" s="6">
        <v>127937</v>
      </c>
      <c r="J82" s="6">
        <v>164404</v>
      </c>
      <c r="K82" s="6">
        <v>2219451</v>
      </c>
      <c r="L82" s="50" t="s">
        <v>313</v>
      </c>
    </row>
    <row r="83" spans="1:14" x14ac:dyDescent="0.25">
      <c r="A83">
        <f t="shared" si="0"/>
        <v>1</v>
      </c>
      <c r="B83" s="1">
        <v>44928</v>
      </c>
      <c r="C83" s="5" t="s">
        <v>284</v>
      </c>
      <c r="D83" s="5" t="s">
        <v>306</v>
      </c>
      <c r="E83" s="5" t="s">
        <v>214</v>
      </c>
      <c r="F83" s="5" t="s">
        <v>215</v>
      </c>
      <c r="G83" s="5" t="s">
        <v>285</v>
      </c>
      <c r="H83" s="6">
        <v>2587268</v>
      </c>
      <c r="I83" s="6">
        <v>103491</v>
      </c>
      <c r="J83" s="6">
        <v>248378</v>
      </c>
      <c r="K83" s="6">
        <v>2732155</v>
      </c>
      <c r="L83" s="50" t="s">
        <v>313</v>
      </c>
    </row>
    <row r="84" spans="1:14" x14ac:dyDescent="0.25">
      <c r="A84">
        <f t="shared" si="0"/>
        <v>1</v>
      </c>
      <c r="B84" s="1">
        <v>44940</v>
      </c>
      <c r="C84" s="5" t="s">
        <v>286</v>
      </c>
      <c r="D84" s="5" t="s">
        <v>306</v>
      </c>
      <c r="E84" s="5" t="s">
        <v>214</v>
      </c>
      <c r="F84" s="5" t="s">
        <v>215</v>
      </c>
      <c r="G84" s="5" t="s">
        <v>287</v>
      </c>
      <c r="H84" s="6">
        <v>2573395</v>
      </c>
      <c r="I84" s="6">
        <v>102936</v>
      </c>
      <c r="J84" s="6">
        <v>247046</v>
      </c>
      <c r="K84" s="6">
        <v>2717505</v>
      </c>
      <c r="L84" s="50" t="s">
        <v>313</v>
      </c>
    </row>
    <row r="85" spans="1:14" x14ac:dyDescent="0.25">
      <c r="A85">
        <f t="shared" si="0"/>
        <v>2</v>
      </c>
      <c r="B85" s="1">
        <v>44959</v>
      </c>
      <c r="C85" s="5" t="s">
        <v>288</v>
      </c>
      <c r="D85" s="5" t="s">
        <v>306</v>
      </c>
      <c r="E85" s="5" t="s">
        <v>214</v>
      </c>
      <c r="F85" s="5" t="s">
        <v>215</v>
      </c>
      <c r="G85" s="5" t="s">
        <v>287</v>
      </c>
      <c r="H85" s="6">
        <v>1865320</v>
      </c>
      <c r="I85" s="6">
        <v>74613</v>
      </c>
      <c r="J85" s="6">
        <v>179071</v>
      </c>
      <c r="K85" s="6">
        <v>1969778</v>
      </c>
      <c r="L85" s="50" t="s">
        <v>313</v>
      </c>
    </row>
    <row r="86" spans="1:14" x14ac:dyDescent="0.25">
      <c r="A86">
        <f t="shared" si="0"/>
        <v>2</v>
      </c>
      <c r="B86" s="1">
        <v>44981</v>
      </c>
      <c r="C86" s="5" t="s">
        <v>289</v>
      </c>
      <c r="D86" s="5" t="s">
        <v>306</v>
      </c>
      <c r="E86" s="5" t="s">
        <v>214</v>
      </c>
      <c r="F86" s="5" t="s">
        <v>215</v>
      </c>
      <c r="G86" s="5" t="s">
        <v>287</v>
      </c>
      <c r="H86" s="6">
        <v>2322990</v>
      </c>
      <c r="I86" s="6">
        <v>92919</v>
      </c>
      <c r="J86" s="6">
        <v>223007</v>
      </c>
      <c r="K86" s="6">
        <v>2453078</v>
      </c>
      <c r="L86" s="50" t="s">
        <v>313</v>
      </c>
    </row>
    <row r="87" spans="1:14" x14ac:dyDescent="0.25">
      <c r="A87">
        <f t="shared" si="0"/>
        <v>4</v>
      </c>
      <c r="B87" s="1">
        <v>45019</v>
      </c>
      <c r="C87" s="5" t="s">
        <v>290</v>
      </c>
      <c r="D87" s="5" t="s">
        <v>306</v>
      </c>
      <c r="E87" s="5" t="s">
        <v>214</v>
      </c>
      <c r="F87" s="5" t="s">
        <v>215</v>
      </c>
      <c r="G87" s="5" t="s">
        <v>285</v>
      </c>
      <c r="H87" s="6">
        <v>1212655</v>
      </c>
      <c r="I87" s="6">
        <v>48507</v>
      </c>
      <c r="J87" s="6">
        <v>116415</v>
      </c>
      <c r="K87" s="6">
        <v>1280563</v>
      </c>
      <c r="L87" s="50" t="s">
        <v>313</v>
      </c>
    </row>
    <row r="88" spans="1:14" x14ac:dyDescent="0.25">
      <c r="A88">
        <f t="shared" si="0"/>
        <v>4</v>
      </c>
      <c r="B88" s="1">
        <v>45041</v>
      </c>
      <c r="C88" s="5" t="s">
        <v>291</v>
      </c>
      <c r="D88" s="5" t="s">
        <v>306</v>
      </c>
      <c r="E88" s="5" t="s">
        <v>214</v>
      </c>
      <c r="F88" s="5" t="s">
        <v>215</v>
      </c>
      <c r="G88" s="5" t="s">
        <v>292</v>
      </c>
      <c r="H88" s="6">
        <v>2311565</v>
      </c>
      <c r="I88" s="6">
        <v>0</v>
      </c>
      <c r="J88" s="6">
        <v>231157</v>
      </c>
      <c r="K88" s="6">
        <v>2542722</v>
      </c>
      <c r="L88" s="50" t="s">
        <v>313</v>
      </c>
    </row>
    <row r="89" spans="1:14" x14ac:dyDescent="0.25">
      <c r="K89" s="42">
        <f>SUM(K71:K88)</f>
        <v>40007941</v>
      </c>
    </row>
    <row r="90" spans="1:14" x14ac:dyDescent="0.25">
      <c r="K90" s="42"/>
      <c r="N90" t="s">
        <v>315</v>
      </c>
    </row>
    <row r="91" spans="1:14" x14ac:dyDescent="0.25">
      <c r="K91" s="42"/>
    </row>
    <row r="92" spans="1:14" x14ac:dyDescent="0.25">
      <c r="K92" s="42"/>
    </row>
    <row r="93" spans="1:14" x14ac:dyDescent="0.25">
      <c r="K93" s="42"/>
    </row>
    <row r="95" spans="1:14" ht="18.75" x14ac:dyDescent="0.3">
      <c r="B95" s="162" t="s">
        <v>253</v>
      </c>
      <c r="C95" s="162"/>
      <c r="D95" s="162"/>
      <c r="E95" s="162"/>
      <c r="F95" s="162"/>
      <c r="G95" s="162"/>
      <c r="H95" s="162"/>
      <c r="I95" s="162"/>
      <c r="J95" s="162"/>
      <c r="K95" s="162"/>
    </row>
    <row r="96" spans="1:14" x14ac:dyDescent="0.25">
      <c r="B96" s="30" t="s">
        <v>4</v>
      </c>
      <c r="C96" s="40" t="s">
        <v>0</v>
      </c>
      <c r="D96" s="40" t="s">
        <v>52</v>
      </c>
      <c r="E96" s="40" t="s">
        <v>26</v>
      </c>
      <c r="F96" s="40" t="s">
        <v>7</v>
      </c>
      <c r="G96" s="40" t="s">
        <v>41</v>
      </c>
      <c r="H96" s="41" t="s">
        <v>22</v>
      </c>
      <c r="I96" s="41" t="s">
        <v>8</v>
      </c>
      <c r="J96" s="41" t="s">
        <v>24</v>
      </c>
      <c r="K96" s="41" t="s">
        <v>43</v>
      </c>
      <c r="L96" s="51" t="s">
        <v>312</v>
      </c>
    </row>
    <row r="97" spans="1:12" x14ac:dyDescent="0.25">
      <c r="A97">
        <f t="shared" si="0"/>
        <v>6</v>
      </c>
      <c r="B97" s="1">
        <v>44721</v>
      </c>
      <c r="C97" s="5" t="s">
        <v>250</v>
      </c>
      <c r="D97" s="5" t="s">
        <v>16</v>
      </c>
      <c r="E97" s="5" t="s">
        <v>214</v>
      </c>
      <c r="F97" s="5" t="s">
        <v>215</v>
      </c>
      <c r="G97" s="5" t="s">
        <v>251</v>
      </c>
      <c r="H97" s="6">
        <v>4946642</v>
      </c>
      <c r="I97" s="6">
        <v>0</v>
      </c>
      <c r="J97" s="6">
        <v>395731</v>
      </c>
      <c r="K97" s="6">
        <v>5342373</v>
      </c>
      <c r="L97" s="50" t="s">
        <v>313</v>
      </c>
    </row>
    <row r="98" spans="1:12" x14ac:dyDescent="0.25">
      <c r="A98">
        <f t="shared" si="0"/>
        <v>6</v>
      </c>
      <c r="B98" s="1">
        <v>44736</v>
      </c>
      <c r="C98" s="5" t="s">
        <v>248</v>
      </c>
      <c r="D98" s="5" t="s">
        <v>16</v>
      </c>
      <c r="E98" s="5" t="s">
        <v>214</v>
      </c>
      <c r="F98" s="5" t="s">
        <v>215</v>
      </c>
      <c r="G98" s="5" t="s">
        <v>249</v>
      </c>
      <c r="H98" s="6">
        <v>2607870</v>
      </c>
      <c r="I98" s="6">
        <v>104314</v>
      </c>
      <c r="J98" s="6">
        <v>200284</v>
      </c>
      <c r="K98" s="6">
        <v>2703840</v>
      </c>
      <c r="L98" s="50" t="s">
        <v>313</v>
      </c>
    </row>
    <row r="99" spans="1:12" x14ac:dyDescent="0.25">
      <c r="A99">
        <f t="shared" si="0"/>
        <v>7</v>
      </c>
      <c r="B99" s="1">
        <v>44750</v>
      </c>
      <c r="C99" s="5" t="s">
        <v>247</v>
      </c>
      <c r="D99" s="5" t="s">
        <v>16</v>
      </c>
      <c r="E99" s="5" t="s">
        <v>214</v>
      </c>
      <c r="F99" s="5" t="s">
        <v>215</v>
      </c>
      <c r="G99" s="5" t="s">
        <v>237</v>
      </c>
      <c r="H99" s="6">
        <v>1844890</v>
      </c>
      <c r="I99" s="6">
        <v>73795</v>
      </c>
      <c r="J99" s="6">
        <v>141688</v>
      </c>
      <c r="K99" s="6">
        <v>1912783</v>
      </c>
      <c r="L99" s="50" t="s">
        <v>313</v>
      </c>
    </row>
    <row r="100" spans="1:12" x14ac:dyDescent="0.25">
      <c r="A100">
        <f t="shared" si="0"/>
        <v>7</v>
      </c>
      <c r="B100" s="1">
        <v>44768</v>
      </c>
      <c r="C100" s="5" t="s">
        <v>246</v>
      </c>
      <c r="D100" s="5" t="s">
        <v>16</v>
      </c>
      <c r="E100" s="5" t="s">
        <v>214</v>
      </c>
      <c r="F100" s="5" t="s">
        <v>215</v>
      </c>
      <c r="G100" s="5" t="s">
        <v>237</v>
      </c>
      <c r="H100" s="6">
        <v>2497979</v>
      </c>
      <c r="I100" s="6">
        <v>99920</v>
      </c>
      <c r="J100" s="6">
        <v>191845</v>
      </c>
      <c r="K100" s="6">
        <v>2589904</v>
      </c>
      <c r="L100" s="50" t="s">
        <v>313</v>
      </c>
    </row>
    <row r="101" spans="1:12" x14ac:dyDescent="0.25">
      <c r="A101">
        <f t="shared" ref="A101:A118" si="2">+MONTH(B101)</f>
        <v>8</v>
      </c>
      <c r="B101" s="1">
        <v>44784</v>
      </c>
      <c r="C101" s="5" t="s">
        <v>245</v>
      </c>
      <c r="D101" s="5" t="s">
        <v>16</v>
      </c>
      <c r="E101" s="5" t="s">
        <v>214</v>
      </c>
      <c r="F101" s="5" t="s">
        <v>215</v>
      </c>
      <c r="G101" s="5" t="s">
        <v>237</v>
      </c>
      <c r="H101" s="6">
        <v>2891230</v>
      </c>
      <c r="I101" s="6">
        <v>115649</v>
      </c>
      <c r="J101" s="6">
        <v>222046</v>
      </c>
      <c r="K101" s="6">
        <v>2997627</v>
      </c>
      <c r="L101" s="50" t="s">
        <v>313</v>
      </c>
    </row>
    <row r="102" spans="1:12" x14ac:dyDescent="0.25">
      <c r="A102">
        <f t="shared" si="2"/>
        <v>8</v>
      </c>
      <c r="B102" s="1">
        <v>44803</v>
      </c>
      <c r="C102" s="5" t="s">
        <v>244</v>
      </c>
      <c r="D102" s="5" t="s">
        <v>16</v>
      </c>
      <c r="E102" s="5" t="s">
        <v>214</v>
      </c>
      <c r="F102" s="5" t="s">
        <v>215</v>
      </c>
      <c r="G102" s="5" t="s">
        <v>237</v>
      </c>
      <c r="H102" s="6">
        <v>2224130</v>
      </c>
      <c r="I102" s="6">
        <v>88965</v>
      </c>
      <c r="J102" s="6">
        <v>170813</v>
      </c>
      <c r="K102" s="6">
        <v>2305978</v>
      </c>
      <c r="L102" s="50" t="s">
        <v>313</v>
      </c>
    </row>
    <row r="103" spans="1:12" x14ac:dyDescent="0.25">
      <c r="A103">
        <f t="shared" si="2"/>
        <v>9</v>
      </c>
      <c r="B103" s="1">
        <v>44818</v>
      </c>
      <c r="C103" s="5" t="s">
        <v>243</v>
      </c>
      <c r="D103" s="5" t="s">
        <v>16</v>
      </c>
      <c r="E103" s="5" t="s">
        <v>214</v>
      </c>
      <c r="F103" s="5" t="s">
        <v>215</v>
      </c>
      <c r="G103" s="5" t="s">
        <v>237</v>
      </c>
      <c r="H103" s="6">
        <v>1812680</v>
      </c>
      <c r="I103" s="6">
        <v>72507</v>
      </c>
      <c r="J103" s="6">
        <v>139214</v>
      </c>
      <c r="K103" s="6">
        <v>1879387</v>
      </c>
      <c r="L103" s="50" t="s">
        <v>313</v>
      </c>
    </row>
    <row r="104" spans="1:12" x14ac:dyDescent="0.25">
      <c r="A104">
        <f t="shared" si="2"/>
        <v>10</v>
      </c>
      <c r="B104" s="1">
        <v>44838</v>
      </c>
      <c r="C104" s="5" t="s">
        <v>242</v>
      </c>
      <c r="D104" s="5" t="s">
        <v>16</v>
      </c>
      <c r="E104" s="5" t="s">
        <v>214</v>
      </c>
      <c r="F104" s="5" t="s">
        <v>215</v>
      </c>
      <c r="G104" s="5" t="s">
        <v>237</v>
      </c>
      <c r="H104" s="6">
        <v>1924246</v>
      </c>
      <c r="I104" s="6">
        <v>76969</v>
      </c>
      <c r="J104" s="6">
        <v>147782</v>
      </c>
      <c r="K104" s="6">
        <v>1995059</v>
      </c>
      <c r="L104" s="50" t="s">
        <v>313</v>
      </c>
    </row>
    <row r="105" spans="1:12" x14ac:dyDescent="0.25">
      <c r="A105">
        <f t="shared" si="2"/>
        <v>10</v>
      </c>
      <c r="B105" s="1">
        <v>44845</v>
      </c>
      <c r="C105" s="5" t="s">
        <v>241</v>
      </c>
      <c r="D105" s="5" t="s">
        <v>16</v>
      </c>
      <c r="E105" s="5" t="s">
        <v>214</v>
      </c>
      <c r="F105" s="5" t="s">
        <v>215</v>
      </c>
      <c r="G105" s="5" t="s">
        <v>237</v>
      </c>
      <c r="H105" s="6">
        <v>1982071</v>
      </c>
      <c r="I105" s="6">
        <v>79282</v>
      </c>
      <c r="J105" s="6">
        <v>152223</v>
      </c>
      <c r="K105" s="6">
        <v>2055012</v>
      </c>
      <c r="L105" s="50" t="s">
        <v>313</v>
      </c>
    </row>
    <row r="106" spans="1:12" x14ac:dyDescent="0.25">
      <c r="A106">
        <f t="shared" si="2"/>
        <v>10</v>
      </c>
      <c r="B106" s="1">
        <v>44855</v>
      </c>
      <c r="C106" s="5" t="s">
        <v>240</v>
      </c>
      <c r="D106" s="5" t="s">
        <v>16</v>
      </c>
      <c r="E106" s="5" t="s">
        <v>214</v>
      </c>
      <c r="F106" s="5" t="s">
        <v>215</v>
      </c>
      <c r="G106" s="5" t="s">
        <v>237</v>
      </c>
      <c r="H106" s="6">
        <v>1232680</v>
      </c>
      <c r="I106" s="6">
        <v>49307</v>
      </c>
      <c r="J106" s="6">
        <v>94670</v>
      </c>
      <c r="K106" s="6">
        <v>1278043</v>
      </c>
      <c r="L106" s="50" t="s">
        <v>313</v>
      </c>
    </row>
    <row r="107" spans="1:12" x14ac:dyDescent="0.25">
      <c r="A107">
        <f t="shared" si="2"/>
        <v>11</v>
      </c>
      <c r="B107" s="1">
        <v>44882</v>
      </c>
      <c r="C107" s="5" t="s">
        <v>239</v>
      </c>
      <c r="D107" s="5" t="s">
        <v>16</v>
      </c>
      <c r="E107" s="5" t="s">
        <v>214</v>
      </c>
      <c r="F107" s="5" t="s">
        <v>215</v>
      </c>
      <c r="G107" s="5" t="s">
        <v>237</v>
      </c>
      <c r="H107" s="6">
        <v>1844890</v>
      </c>
      <c r="I107" s="6">
        <v>73795</v>
      </c>
      <c r="J107" s="6">
        <v>141688</v>
      </c>
      <c r="K107" s="6">
        <v>1912783</v>
      </c>
      <c r="L107" s="50" t="s">
        <v>313</v>
      </c>
    </row>
    <row r="108" spans="1:12" x14ac:dyDescent="0.25">
      <c r="A108">
        <f t="shared" si="2"/>
        <v>12</v>
      </c>
      <c r="B108" s="1">
        <v>44904</v>
      </c>
      <c r="C108" s="5" t="s">
        <v>238</v>
      </c>
      <c r="D108" s="5" t="s">
        <v>16</v>
      </c>
      <c r="E108" s="5" t="s">
        <v>214</v>
      </c>
      <c r="F108" s="5" t="s">
        <v>215</v>
      </c>
      <c r="G108" s="5" t="s">
        <v>237</v>
      </c>
      <c r="H108" s="6">
        <v>2457150</v>
      </c>
      <c r="I108" s="6">
        <v>146460</v>
      </c>
      <c r="J108" s="6">
        <v>184855</v>
      </c>
      <c r="K108" s="6">
        <v>2495545</v>
      </c>
      <c r="L108" s="50" t="s">
        <v>313</v>
      </c>
    </row>
    <row r="109" spans="1:12" x14ac:dyDescent="0.25">
      <c r="A109">
        <f t="shared" si="2"/>
        <v>12</v>
      </c>
      <c r="B109" s="1">
        <v>44909</v>
      </c>
      <c r="C109" s="5" t="s">
        <v>236</v>
      </c>
      <c r="D109" s="5" t="s">
        <v>16</v>
      </c>
      <c r="E109" s="5" t="s">
        <v>214</v>
      </c>
      <c r="F109" s="5" t="s">
        <v>215</v>
      </c>
      <c r="G109" s="5" t="s">
        <v>237</v>
      </c>
      <c r="H109" s="6">
        <v>2976025</v>
      </c>
      <c r="I109" s="6">
        <v>220586</v>
      </c>
      <c r="J109" s="6">
        <v>220435</v>
      </c>
      <c r="K109" s="6">
        <v>2975874</v>
      </c>
      <c r="L109" s="50" t="s">
        <v>313</v>
      </c>
    </row>
    <row r="110" spans="1:12" x14ac:dyDescent="0.25">
      <c r="A110">
        <f t="shared" si="2"/>
        <v>1</v>
      </c>
      <c r="B110" s="1">
        <v>44932</v>
      </c>
      <c r="C110" s="5" t="s">
        <v>293</v>
      </c>
      <c r="D110" s="5" t="s">
        <v>306</v>
      </c>
      <c r="E110" s="5" t="s">
        <v>214</v>
      </c>
      <c r="F110" s="5" t="s">
        <v>215</v>
      </c>
      <c r="G110" s="5" t="s">
        <v>294</v>
      </c>
      <c r="H110" s="6">
        <v>1468620</v>
      </c>
      <c r="I110" s="6">
        <v>58745</v>
      </c>
      <c r="J110" s="6">
        <v>140988</v>
      </c>
      <c r="K110" s="6">
        <v>1550863</v>
      </c>
      <c r="L110" s="50" t="s">
        <v>313</v>
      </c>
    </row>
    <row r="111" spans="1:12" x14ac:dyDescent="0.25">
      <c r="A111">
        <f t="shared" si="2"/>
        <v>2</v>
      </c>
      <c r="B111" s="1">
        <v>44959</v>
      </c>
      <c r="C111" s="5" t="s">
        <v>295</v>
      </c>
      <c r="D111" s="5" t="s">
        <v>306</v>
      </c>
      <c r="E111" s="5" t="s">
        <v>214</v>
      </c>
      <c r="F111" s="5" t="s">
        <v>215</v>
      </c>
      <c r="G111" s="5" t="s">
        <v>294</v>
      </c>
      <c r="H111" s="6">
        <v>2122865</v>
      </c>
      <c r="I111" s="6">
        <v>84914</v>
      </c>
      <c r="J111" s="6">
        <v>203795</v>
      </c>
      <c r="K111" s="6">
        <v>2241746</v>
      </c>
      <c r="L111" s="50" t="s">
        <v>313</v>
      </c>
    </row>
    <row r="112" spans="1:12" x14ac:dyDescent="0.25">
      <c r="A112">
        <f t="shared" si="2"/>
        <v>2</v>
      </c>
      <c r="B112" s="1">
        <v>44980</v>
      </c>
      <c r="C112" s="5" t="s">
        <v>296</v>
      </c>
      <c r="D112" s="5" t="s">
        <v>306</v>
      </c>
      <c r="E112" s="5" t="s">
        <v>214</v>
      </c>
      <c r="F112" s="5" t="s">
        <v>215</v>
      </c>
      <c r="G112" s="5" t="s">
        <v>297</v>
      </c>
      <c r="H112" s="6">
        <v>1440146</v>
      </c>
      <c r="I112" s="6">
        <v>57606</v>
      </c>
      <c r="J112" s="6">
        <v>138254</v>
      </c>
      <c r="K112" s="6">
        <v>1520794</v>
      </c>
      <c r="L112" s="50" t="s">
        <v>313</v>
      </c>
    </row>
    <row r="113" spans="1:12" x14ac:dyDescent="0.25">
      <c r="A113">
        <f t="shared" si="2"/>
        <v>3</v>
      </c>
      <c r="B113" s="1">
        <v>44994</v>
      </c>
      <c r="C113" s="5" t="s">
        <v>298</v>
      </c>
      <c r="D113" s="5" t="s">
        <v>306</v>
      </c>
      <c r="E113" s="5" t="s">
        <v>214</v>
      </c>
      <c r="F113" s="5" t="s">
        <v>215</v>
      </c>
      <c r="G113" s="5" t="s">
        <v>299</v>
      </c>
      <c r="H113" s="6">
        <v>1261126</v>
      </c>
      <c r="I113" s="6">
        <v>50445</v>
      </c>
      <c r="J113" s="6">
        <v>121068</v>
      </c>
      <c r="K113" s="6">
        <v>1331749</v>
      </c>
      <c r="L113" s="50" t="s">
        <v>313</v>
      </c>
    </row>
    <row r="114" spans="1:12" x14ac:dyDescent="0.25">
      <c r="A114">
        <f t="shared" si="2"/>
        <v>3</v>
      </c>
      <c r="B114" s="1">
        <v>45005</v>
      </c>
      <c r="C114" s="5" t="s">
        <v>300</v>
      </c>
      <c r="D114" s="5" t="s">
        <v>306</v>
      </c>
      <c r="E114" s="5" t="s">
        <v>214</v>
      </c>
      <c r="F114" s="5" t="s">
        <v>215</v>
      </c>
      <c r="G114" s="5" t="s">
        <v>299</v>
      </c>
      <c r="H114" s="6">
        <v>1152005</v>
      </c>
      <c r="I114" s="6">
        <v>46079</v>
      </c>
      <c r="J114" s="6">
        <v>110593</v>
      </c>
      <c r="K114" s="6">
        <v>1216519</v>
      </c>
      <c r="L114" s="50" t="s">
        <v>313</v>
      </c>
    </row>
    <row r="115" spans="1:12" x14ac:dyDescent="0.25">
      <c r="A115">
        <f t="shared" si="2"/>
        <v>4</v>
      </c>
      <c r="B115" s="1">
        <v>45024</v>
      </c>
      <c r="C115" s="5" t="s">
        <v>301</v>
      </c>
      <c r="D115" s="5" t="s">
        <v>306</v>
      </c>
      <c r="E115" s="5" t="s">
        <v>214</v>
      </c>
      <c r="F115" s="5" t="s">
        <v>215</v>
      </c>
      <c r="G115" s="5" t="s">
        <v>299</v>
      </c>
      <c r="H115" s="6">
        <v>1844890</v>
      </c>
      <c r="I115" s="6">
        <v>73795</v>
      </c>
      <c r="J115" s="6">
        <v>177110</v>
      </c>
      <c r="K115" s="6">
        <v>1948205</v>
      </c>
      <c r="L115" s="50" t="s">
        <v>313</v>
      </c>
    </row>
    <row r="116" spans="1:12" x14ac:dyDescent="0.25">
      <c r="A116">
        <f t="shared" si="2"/>
        <v>4</v>
      </c>
      <c r="B116" s="1">
        <v>45041</v>
      </c>
      <c r="C116" s="5" t="s">
        <v>302</v>
      </c>
      <c r="D116" s="5" t="s">
        <v>306</v>
      </c>
      <c r="E116" s="5" t="s">
        <v>214</v>
      </c>
      <c r="F116" s="5" t="s">
        <v>215</v>
      </c>
      <c r="G116" s="5" t="s">
        <v>303</v>
      </c>
      <c r="H116" s="6">
        <v>852930</v>
      </c>
      <c r="I116" s="6">
        <v>34117</v>
      </c>
      <c r="J116" s="6">
        <v>81881</v>
      </c>
      <c r="K116" s="6">
        <v>900694</v>
      </c>
      <c r="L116" s="50" t="s">
        <v>313</v>
      </c>
    </row>
    <row r="117" spans="1:12" x14ac:dyDescent="0.25">
      <c r="A117">
        <f t="shared" si="2"/>
        <v>5</v>
      </c>
      <c r="B117" s="1">
        <v>45050</v>
      </c>
      <c r="C117" s="5" t="s">
        <v>304</v>
      </c>
      <c r="D117" s="5" t="s">
        <v>306</v>
      </c>
      <c r="E117" s="5" t="s">
        <v>214</v>
      </c>
      <c r="F117" s="5" t="s">
        <v>215</v>
      </c>
      <c r="G117" s="5" t="s">
        <v>303</v>
      </c>
      <c r="H117" s="6">
        <v>1131405</v>
      </c>
      <c r="I117" s="6">
        <v>0</v>
      </c>
      <c r="J117" s="6">
        <v>113141</v>
      </c>
      <c r="K117" s="6">
        <v>1244546</v>
      </c>
      <c r="L117" s="50" t="s">
        <v>313</v>
      </c>
    </row>
    <row r="118" spans="1:12" x14ac:dyDescent="0.25">
      <c r="A118">
        <f t="shared" si="2"/>
        <v>5</v>
      </c>
      <c r="B118" s="1">
        <v>45061</v>
      </c>
      <c r="C118" s="5" t="s">
        <v>305</v>
      </c>
      <c r="D118" s="5" t="s">
        <v>306</v>
      </c>
      <c r="E118" s="5" t="s">
        <v>214</v>
      </c>
      <c r="F118" s="5" t="s">
        <v>215</v>
      </c>
      <c r="G118" s="5" t="s">
        <v>303</v>
      </c>
      <c r="H118" s="6">
        <v>1436046</v>
      </c>
      <c r="I118" s="6">
        <v>0</v>
      </c>
      <c r="J118" s="6">
        <v>143605</v>
      </c>
      <c r="K118" s="6">
        <v>1579651</v>
      </c>
      <c r="L118" s="50" t="s">
        <v>313</v>
      </c>
    </row>
    <row r="119" spans="1:12" x14ac:dyDescent="0.25">
      <c r="K119" s="31">
        <f>SUM(K97:K118)</f>
        <v>45978975</v>
      </c>
    </row>
  </sheetData>
  <autoFilter ref="B96:L119" xr:uid="{00000000-0001-0000-0000-000000000000}"/>
  <mergeCells count="4">
    <mergeCell ref="B1:K1"/>
    <mergeCell ref="B29:K29"/>
    <mergeCell ref="B69:K69"/>
    <mergeCell ref="B95:K95"/>
  </mergeCells>
  <phoneticPr fontId="1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936F7-FF58-48A5-B5FD-0388E602C69A}">
  <dimension ref="A1:M126"/>
  <sheetViews>
    <sheetView workbookViewId="0">
      <selection activeCell="F116" sqref="F116"/>
    </sheetView>
  </sheetViews>
  <sheetFormatPr defaultRowHeight="15" x14ac:dyDescent="0.25"/>
  <cols>
    <col min="1" max="1" width="5.28515625" style="63" customWidth="1"/>
    <col min="2" max="2" width="22.85546875" style="63" bestFit="1" customWidth="1"/>
    <col min="3" max="3" width="18.7109375" style="63" bestFit="1" customWidth="1"/>
    <col min="4" max="4" width="18.5703125" style="64" bestFit="1" customWidth="1"/>
    <col min="5" max="5" width="18" style="63" bestFit="1" customWidth="1"/>
    <col min="6" max="6" width="40.42578125" style="63" bestFit="1" customWidth="1"/>
    <col min="7" max="7" width="16.28515625" style="63" customWidth="1"/>
    <col min="8" max="8" width="16.42578125" style="63" customWidth="1"/>
    <col min="9" max="9" width="42.85546875" style="63" bestFit="1" customWidth="1"/>
    <col min="10" max="11" width="9.140625" style="63"/>
    <col min="12" max="12" width="11.5703125" style="65" bestFit="1" customWidth="1"/>
    <col min="13" max="13" width="12.7109375" style="65" bestFit="1" customWidth="1"/>
    <col min="14" max="16384" width="9.140625" style="63"/>
  </cols>
  <sheetData>
    <row r="1" spans="1:13" s="62" customFormat="1" x14ac:dyDescent="0.25">
      <c r="B1" s="59" t="s">
        <v>28</v>
      </c>
      <c r="C1" s="59" t="s">
        <v>77</v>
      </c>
      <c r="D1" s="60" t="s">
        <v>78</v>
      </c>
      <c r="E1" s="59" t="s">
        <v>322</v>
      </c>
      <c r="F1" s="59" t="s">
        <v>323</v>
      </c>
      <c r="G1" s="59" t="s">
        <v>324</v>
      </c>
      <c r="H1" s="59" t="s">
        <v>325</v>
      </c>
      <c r="I1" s="59" t="s">
        <v>79</v>
      </c>
      <c r="J1" s="59" t="s">
        <v>80</v>
      </c>
      <c r="K1" s="59" t="s">
        <v>81</v>
      </c>
      <c r="L1" s="61" t="s">
        <v>82</v>
      </c>
      <c r="M1" s="61" t="s">
        <v>83</v>
      </c>
    </row>
    <row r="2" spans="1:13" x14ac:dyDescent="0.25">
      <c r="A2" s="63">
        <f>+MONTH(PurchaseOrderReturnExportWithDetailRecordTable[[#This Row],[Thời gian]])</f>
        <v>5</v>
      </c>
      <c r="B2" s="37" t="s">
        <v>84</v>
      </c>
      <c r="C2" s="37" t="s">
        <v>116</v>
      </c>
      <c r="D2" s="38" t="s">
        <v>117</v>
      </c>
      <c r="E2" s="37" t="s">
        <v>326</v>
      </c>
      <c r="F2" s="37" t="s">
        <v>327</v>
      </c>
      <c r="G2" s="37" t="s">
        <v>328</v>
      </c>
      <c r="H2" s="37" t="s">
        <v>329</v>
      </c>
      <c r="I2" s="37" t="s">
        <v>94</v>
      </c>
      <c r="J2" s="37" t="s">
        <v>88</v>
      </c>
      <c r="K2" s="39">
        <v>1</v>
      </c>
      <c r="L2" s="66">
        <v>52992</v>
      </c>
      <c r="M2" s="66">
        <f>+PurchaseOrderReturnExportWithDetailRecordTable[[#This Row],[Số lượng]]*PurchaseOrderReturnExportWithDetailRecordTable[[#This Row],[Giá trả hàng]]</f>
        <v>52992</v>
      </c>
    </row>
    <row r="3" spans="1:13" x14ac:dyDescent="0.25">
      <c r="A3" s="63">
        <f>+MONTH(PurchaseOrderReturnExportWithDetailRecordTable[[#This Row],[Thời gian]])</f>
        <v>4</v>
      </c>
      <c r="B3" s="37" t="s">
        <v>84</v>
      </c>
      <c r="C3" s="37" t="s">
        <v>110</v>
      </c>
      <c r="D3" s="38" t="s">
        <v>111</v>
      </c>
      <c r="E3" s="37" t="s">
        <v>326</v>
      </c>
      <c r="F3" s="37" t="s">
        <v>327</v>
      </c>
      <c r="G3" s="37" t="s">
        <v>330</v>
      </c>
      <c r="H3" s="37" t="s">
        <v>329</v>
      </c>
      <c r="I3" s="37" t="s">
        <v>109</v>
      </c>
      <c r="J3" s="37" t="s">
        <v>88</v>
      </c>
      <c r="K3" s="39">
        <v>1</v>
      </c>
      <c r="L3" s="66">
        <v>117277</v>
      </c>
      <c r="M3" s="66">
        <f>+PurchaseOrderReturnExportWithDetailRecordTable[[#This Row],[Số lượng]]*PurchaseOrderReturnExportWithDetailRecordTable[[#This Row],[Giá trả hàng]]</f>
        <v>117277</v>
      </c>
    </row>
    <row r="4" spans="1:13" x14ac:dyDescent="0.25">
      <c r="A4" s="63">
        <f>+MONTH(PurchaseOrderReturnExportWithDetailRecordTable[[#This Row],[Thời gian]])</f>
        <v>3</v>
      </c>
      <c r="B4" s="37" t="s">
        <v>84</v>
      </c>
      <c r="C4" s="37" t="s">
        <v>107</v>
      </c>
      <c r="D4" s="38" t="s">
        <v>108</v>
      </c>
      <c r="E4" s="37" t="s">
        <v>326</v>
      </c>
      <c r="F4" s="37" t="s">
        <v>327</v>
      </c>
      <c r="G4" s="37" t="s">
        <v>330</v>
      </c>
      <c r="H4" s="37" t="s">
        <v>329</v>
      </c>
      <c r="I4" s="37" t="s">
        <v>109</v>
      </c>
      <c r="J4" s="37" t="s">
        <v>88</v>
      </c>
      <c r="K4" s="39">
        <v>2</v>
      </c>
      <c r="L4" s="66">
        <v>111058</v>
      </c>
      <c r="M4" s="66">
        <f>+PurchaseOrderReturnExportWithDetailRecordTable[[#This Row],[Số lượng]]*PurchaseOrderReturnExportWithDetailRecordTable[[#This Row],[Giá trả hàng]]</f>
        <v>222116</v>
      </c>
    </row>
    <row r="5" spans="1:13" x14ac:dyDescent="0.25">
      <c r="A5" s="63">
        <f>+MONTH(PurchaseOrderReturnExportWithDetailRecordTable[[#This Row],[Thời gian]])</f>
        <v>2</v>
      </c>
      <c r="B5" s="37" t="s">
        <v>84</v>
      </c>
      <c r="C5" s="37" t="s">
        <v>105</v>
      </c>
      <c r="D5" s="38" t="s">
        <v>106</v>
      </c>
      <c r="E5" s="37" t="s">
        <v>326</v>
      </c>
      <c r="F5" s="37" t="s">
        <v>327</v>
      </c>
      <c r="G5" s="37" t="s">
        <v>331</v>
      </c>
      <c r="H5" s="37" t="s">
        <v>329</v>
      </c>
      <c r="I5" s="37" t="s">
        <v>87</v>
      </c>
      <c r="J5" s="37" t="s">
        <v>88</v>
      </c>
      <c r="K5" s="39">
        <v>1</v>
      </c>
      <c r="L5" s="66">
        <v>61050</v>
      </c>
      <c r="M5" s="66">
        <f>+PurchaseOrderReturnExportWithDetailRecordTable[[#This Row],[Số lượng]]*PurchaseOrderReturnExportWithDetailRecordTable[[#This Row],[Giá trả hàng]]</f>
        <v>61050</v>
      </c>
    </row>
    <row r="6" spans="1:13" x14ac:dyDescent="0.25">
      <c r="A6" s="63">
        <f>+MONTH(PurchaseOrderReturnExportWithDetailRecordTable[[#This Row],[Thời gian]])</f>
        <v>2</v>
      </c>
      <c r="B6" s="37" t="s">
        <v>84</v>
      </c>
      <c r="C6" s="37" t="s">
        <v>118</v>
      </c>
      <c r="D6" s="38" t="s">
        <v>119</v>
      </c>
      <c r="E6" s="37" t="s">
        <v>326</v>
      </c>
      <c r="F6" s="37" t="s">
        <v>327</v>
      </c>
      <c r="G6" s="37" t="s">
        <v>330</v>
      </c>
      <c r="H6" s="37" t="s">
        <v>329</v>
      </c>
      <c r="I6" s="37" t="s">
        <v>109</v>
      </c>
      <c r="J6" s="37" t="s">
        <v>88</v>
      </c>
      <c r="K6" s="39">
        <v>2</v>
      </c>
      <c r="L6" s="66">
        <v>111058</v>
      </c>
      <c r="M6" s="66">
        <f>+PurchaseOrderReturnExportWithDetailRecordTable[[#This Row],[Số lượng]]*PurchaseOrderReturnExportWithDetailRecordTable[[#This Row],[Giá trả hàng]]</f>
        <v>222116</v>
      </c>
    </row>
    <row r="7" spans="1:13" x14ac:dyDescent="0.25">
      <c r="A7" s="63">
        <f>+MONTH(PurchaseOrderReturnExportWithDetailRecordTable[[#This Row],[Thời gian]])</f>
        <v>2</v>
      </c>
      <c r="B7" s="37" t="s">
        <v>84</v>
      </c>
      <c r="C7" s="37" t="s">
        <v>118</v>
      </c>
      <c r="D7" s="38" t="s">
        <v>119</v>
      </c>
      <c r="E7" s="37" t="s">
        <v>326</v>
      </c>
      <c r="F7" s="37" t="s">
        <v>327</v>
      </c>
      <c r="G7" s="37" t="s">
        <v>331</v>
      </c>
      <c r="H7" s="37" t="s">
        <v>329</v>
      </c>
      <c r="I7" s="37" t="s">
        <v>87</v>
      </c>
      <c r="J7" s="37" t="s">
        <v>88</v>
      </c>
      <c r="K7" s="39">
        <v>3</v>
      </c>
      <c r="L7" s="66">
        <v>61050</v>
      </c>
      <c r="M7" s="66">
        <f>+PurchaseOrderReturnExportWithDetailRecordTable[[#This Row],[Số lượng]]*PurchaseOrderReturnExportWithDetailRecordTable[[#This Row],[Giá trả hàng]]</f>
        <v>183150</v>
      </c>
    </row>
    <row r="8" spans="1:13" x14ac:dyDescent="0.25">
      <c r="A8" s="63">
        <f>+MONTH(PurchaseOrderReturnExportWithDetailRecordTable[[#This Row],[Thời gian]])</f>
        <v>2</v>
      </c>
      <c r="B8" s="37" t="s">
        <v>84</v>
      </c>
      <c r="C8" s="37" t="s">
        <v>118</v>
      </c>
      <c r="D8" s="38" t="s">
        <v>119</v>
      </c>
      <c r="E8" s="37" t="s">
        <v>326</v>
      </c>
      <c r="F8" s="37" t="s">
        <v>327</v>
      </c>
      <c r="G8" s="37" t="s">
        <v>332</v>
      </c>
      <c r="H8" s="37" t="s">
        <v>329</v>
      </c>
      <c r="I8" s="37" t="s">
        <v>120</v>
      </c>
      <c r="J8" s="37" t="s">
        <v>88</v>
      </c>
      <c r="K8" s="39">
        <v>1</v>
      </c>
      <c r="L8" s="66">
        <v>59400</v>
      </c>
      <c r="M8" s="66">
        <f>+PurchaseOrderReturnExportWithDetailRecordTable[[#This Row],[Số lượng]]*PurchaseOrderReturnExportWithDetailRecordTable[[#This Row],[Giá trả hàng]]</f>
        <v>59400</v>
      </c>
    </row>
    <row r="9" spans="1:13" x14ac:dyDescent="0.25">
      <c r="A9" s="63">
        <f>+MONTH(PurchaseOrderReturnExportWithDetailRecordTable[[#This Row],[Thời gian]])</f>
        <v>2</v>
      </c>
      <c r="B9" s="37" t="s">
        <v>84</v>
      </c>
      <c r="C9" s="37" t="s">
        <v>118</v>
      </c>
      <c r="D9" s="38" t="s">
        <v>119</v>
      </c>
      <c r="E9" s="37" t="s">
        <v>326</v>
      </c>
      <c r="F9" s="37" t="s">
        <v>327</v>
      </c>
      <c r="G9" s="37" t="s">
        <v>328</v>
      </c>
      <c r="H9" s="37" t="s">
        <v>329</v>
      </c>
      <c r="I9" s="37" t="s">
        <v>94</v>
      </c>
      <c r="J9" s="37" t="s">
        <v>88</v>
      </c>
      <c r="K9" s="39">
        <v>1</v>
      </c>
      <c r="L9" s="66">
        <v>50182</v>
      </c>
      <c r="M9" s="66">
        <f>+PurchaseOrderReturnExportWithDetailRecordTable[[#This Row],[Số lượng]]*PurchaseOrderReturnExportWithDetailRecordTable[[#This Row],[Giá trả hàng]]</f>
        <v>50182</v>
      </c>
    </row>
    <row r="10" spans="1:13" x14ac:dyDescent="0.25">
      <c r="A10" s="63">
        <f>+MONTH(PurchaseOrderReturnExportWithDetailRecordTable[[#This Row],[Thời gian]])</f>
        <v>12</v>
      </c>
      <c r="B10" s="37" t="s">
        <v>84</v>
      </c>
      <c r="C10" s="37" t="s">
        <v>95</v>
      </c>
      <c r="D10" s="38" t="s">
        <v>96</v>
      </c>
      <c r="E10" s="37" t="s">
        <v>326</v>
      </c>
      <c r="F10" s="37" t="s">
        <v>327</v>
      </c>
      <c r="G10" s="37" t="s">
        <v>333</v>
      </c>
      <c r="H10" s="37" t="s">
        <v>329</v>
      </c>
      <c r="I10" s="37" t="s">
        <v>92</v>
      </c>
      <c r="J10" s="37" t="s">
        <v>88</v>
      </c>
      <c r="K10" s="39">
        <v>2</v>
      </c>
      <c r="L10" s="66">
        <v>87787</v>
      </c>
      <c r="M10" s="66">
        <f>+PurchaseOrderReturnExportWithDetailRecordTable[[#This Row],[Số lượng]]*PurchaseOrderReturnExportWithDetailRecordTable[[#This Row],[Giá trả hàng]]</f>
        <v>175574</v>
      </c>
    </row>
    <row r="11" spans="1:13" x14ac:dyDescent="0.25">
      <c r="A11" s="63">
        <f>+MONTH(PurchaseOrderReturnExportWithDetailRecordTable[[#This Row],[Thời gian]])</f>
        <v>12</v>
      </c>
      <c r="B11" s="37" t="s">
        <v>84</v>
      </c>
      <c r="C11" s="37" t="s">
        <v>112</v>
      </c>
      <c r="D11" s="38" t="s">
        <v>113</v>
      </c>
      <c r="E11" s="37" t="s">
        <v>326</v>
      </c>
      <c r="F11" s="37" t="s">
        <v>327</v>
      </c>
      <c r="G11" s="37" t="s">
        <v>330</v>
      </c>
      <c r="H11" s="37" t="s">
        <v>329</v>
      </c>
      <c r="I11" s="37" t="s">
        <v>109</v>
      </c>
      <c r="J11" s="37" t="s">
        <v>88</v>
      </c>
      <c r="K11" s="39">
        <v>1</v>
      </c>
      <c r="L11" s="66">
        <v>111058</v>
      </c>
      <c r="M11" s="66">
        <f>+PurchaseOrderReturnExportWithDetailRecordTable[[#This Row],[Số lượng]]*PurchaseOrderReturnExportWithDetailRecordTable[[#This Row],[Giá trả hàng]]</f>
        <v>111058</v>
      </c>
    </row>
    <row r="12" spans="1:13" x14ac:dyDescent="0.25">
      <c r="A12" s="63">
        <f>+MONTH(PurchaseOrderReturnExportWithDetailRecordTable[[#This Row],[Thời gian]])</f>
        <v>12</v>
      </c>
      <c r="B12" s="37" t="s">
        <v>84</v>
      </c>
      <c r="C12" s="37" t="s">
        <v>112</v>
      </c>
      <c r="D12" s="38" t="s">
        <v>113</v>
      </c>
      <c r="E12" s="37" t="s">
        <v>326</v>
      </c>
      <c r="F12" s="37" t="s">
        <v>327</v>
      </c>
      <c r="G12" s="37" t="s">
        <v>334</v>
      </c>
      <c r="H12" s="37" t="s">
        <v>329</v>
      </c>
      <c r="I12" s="37" t="s">
        <v>93</v>
      </c>
      <c r="J12" s="37" t="s">
        <v>88</v>
      </c>
      <c r="K12" s="39">
        <v>1</v>
      </c>
      <c r="L12" s="66">
        <v>55595</v>
      </c>
      <c r="M12" s="66">
        <f>+PurchaseOrderReturnExportWithDetailRecordTable[[#This Row],[Số lượng]]*PurchaseOrderReturnExportWithDetailRecordTable[[#This Row],[Giá trả hàng]]</f>
        <v>55595</v>
      </c>
    </row>
    <row r="13" spans="1:13" x14ac:dyDescent="0.25">
      <c r="A13" s="63">
        <f>+MONTH(PurchaseOrderReturnExportWithDetailRecordTable[[#This Row],[Thời gian]])</f>
        <v>10</v>
      </c>
      <c r="B13" s="37" t="s">
        <v>84</v>
      </c>
      <c r="C13" s="37" t="s">
        <v>114</v>
      </c>
      <c r="D13" s="38" t="s">
        <v>115</v>
      </c>
      <c r="E13" s="37" t="s">
        <v>326</v>
      </c>
      <c r="F13" s="37" t="s">
        <v>327</v>
      </c>
      <c r="G13" s="37" t="s">
        <v>330</v>
      </c>
      <c r="H13" s="37" t="s">
        <v>329</v>
      </c>
      <c r="I13" s="37" t="s">
        <v>109</v>
      </c>
      <c r="J13" s="37" t="s">
        <v>88</v>
      </c>
      <c r="K13" s="39">
        <v>1</v>
      </c>
      <c r="L13" s="66">
        <v>111058</v>
      </c>
      <c r="M13" s="66">
        <f>+PurchaseOrderReturnExportWithDetailRecordTable[[#This Row],[Số lượng]]*PurchaseOrderReturnExportWithDetailRecordTable[[#This Row],[Giá trả hàng]]</f>
        <v>111058</v>
      </c>
    </row>
    <row r="14" spans="1:13" x14ac:dyDescent="0.25">
      <c r="A14" s="63">
        <f>+MONTH(PurchaseOrderReturnExportWithDetailRecordTable[[#This Row],[Thời gian]])</f>
        <v>8</v>
      </c>
      <c r="B14" s="37" t="s">
        <v>84</v>
      </c>
      <c r="C14" s="37" t="s">
        <v>85</v>
      </c>
      <c r="D14" s="38" t="s">
        <v>86</v>
      </c>
      <c r="E14" s="37" t="s">
        <v>326</v>
      </c>
      <c r="F14" s="37" t="s">
        <v>327</v>
      </c>
      <c r="G14" s="37" t="s">
        <v>331</v>
      </c>
      <c r="H14" s="37" t="s">
        <v>329</v>
      </c>
      <c r="I14" s="37" t="s">
        <v>87</v>
      </c>
      <c r="J14" s="37" t="s">
        <v>88</v>
      </c>
      <c r="K14" s="39">
        <v>3</v>
      </c>
      <c r="L14" s="66">
        <v>56967</v>
      </c>
      <c r="M14" s="66">
        <f>+PurchaseOrderReturnExportWithDetailRecordTable[[#This Row],[Số lượng]]*PurchaseOrderReturnExportWithDetailRecordTable[[#This Row],[Giá trả hàng]]</f>
        <v>170901</v>
      </c>
    </row>
    <row r="15" spans="1:13" x14ac:dyDescent="0.25">
      <c r="A15" s="63">
        <f>+MONTH(PurchaseOrderReturnExportWithDetailRecordTable[[#This Row],[Thời gian]])</f>
        <v>8</v>
      </c>
      <c r="B15" s="37" t="s">
        <v>84</v>
      </c>
      <c r="C15" s="37" t="s">
        <v>85</v>
      </c>
      <c r="D15" s="38" t="s">
        <v>86</v>
      </c>
      <c r="E15" s="37" t="s">
        <v>326</v>
      </c>
      <c r="F15" s="37" t="s">
        <v>327</v>
      </c>
      <c r="G15" s="37" t="s">
        <v>335</v>
      </c>
      <c r="H15" s="37" t="s">
        <v>336</v>
      </c>
      <c r="I15" s="37" t="s">
        <v>89</v>
      </c>
      <c r="J15" s="37" t="s">
        <v>90</v>
      </c>
      <c r="K15" s="39">
        <v>3</v>
      </c>
      <c r="L15" s="66">
        <v>56644</v>
      </c>
      <c r="M15" s="66">
        <f>+PurchaseOrderReturnExportWithDetailRecordTable[[#This Row],[Số lượng]]*PurchaseOrderReturnExportWithDetailRecordTable[[#This Row],[Giá trả hàng]]</f>
        <v>169932</v>
      </c>
    </row>
    <row r="16" spans="1:13" x14ac:dyDescent="0.25">
      <c r="A16" s="63">
        <f>+MONTH(PurchaseOrderReturnExportWithDetailRecordTable[[#This Row],[Thời gian]])</f>
        <v>8</v>
      </c>
      <c r="B16" s="37" t="s">
        <v>84</v>
      </c>
      <c r="C16" s="37" t="s">
        <v>85</v>
      </c>
      <c r="D16" s="38" t="s">
        <v>86</v>
      </c>
      <c r="E16" s="37" t="s">
        <v>326</v>
      </c>
      <c r="F16" s="37" t="s">
        <v>327</v>
      </c>
      <c r="G16" s="37" t="s">
        <v>337</v>
      </c>
      <c r="H16" s="37" t="s">
        <v>338</v>
      </c>
      <c r="I16" s="37" t="s">
        <v>91</v>
      </c>
      <c r="J16" s="37" t="s">
        <v>90</v>
      </c>
      <c r="K16" s="39">
        <v>3</v>
      </c>
      <c r="L16" s="66">
        <v>55769</v>
      </c>
      <c r="M16" s="66">
        <f>+PurchaseOrderReturnExportWithDetailRecordTable[[#This Row],[Số lượng]]*PurchaseOrderReturnExportWithDetailRecordTable[[#This Row],[Giá trả hàng]]</f>
        <v>167307</v>
      </c>
    </row>
    <row r="17" spans="1:13" x14ac:dyDescent="0.25">
      <c r="A17" s="63">
        <f>+MONTH(PurchaseOrderReturnExportWithDetailRecordTable[[#This Row],[Thời gian]])</f>
        <v>8</v>
      </c>
      <c r="B17" s="37" t="s">
        <v>84</v>
      </c>
      <c r="C17" s="37" t="s">
        <v>85</v>
      </c>
      <c r="D17" s="38" t="s">
        <v>86</v>
      </c>
      <c r="E17" s="37" t="s">
        <v>326</v>
      </c>
      <c r="F17" s="37" t="s">
        <v>327</v>
      </c>
      <c r="G17" s="37" t="s">
        <v>333</v>
      </c>
      <c r="H17" s="37" t="s">
        <v>329</v>
      </c>
      <c r="I17" s="37" t="s">
        <v>92</v>
      </c>
      <c r="J17" s="37" t="s">
        <v>88</v>
      </c>
      <c r="K17" s="39">
        <v>1</v>
      </c>
      <c r="L17" s="66">
        <v>75848</v>
      </c>
      <c r="M17" s="66">
        <f>+PurchaseOrderReturnExportWithDetailRecordTable[[#This Row],[Số lượng]]*PurchaseOrderReturnExportWithDetailRecordTable[[#This Row],[Giá trả hàng]]</f>
        <v>75848</v>
      </c>
    </row>
    <row r="18" spans="1:13" x14ac:dyDescent="0.25">
      <c r="A18" s="63">
        <f>+MONTH(PurchaseOrderReturnExportWithDetailRecordTable[[#This Row],[Thời gian]])</f>
        <v>8</v>
      </c>
      <c r="B18" s="37" t="s">
        <v>84</v>
      </c>
      <c r="C18" s="37" t="s">
        <v>85</v>
      </c>
      <c r="D18" s="38" t="s">
        <v>86</v>
      </c>
      <c r="E18" s="37" t="s">
        <v>326</v>
      </c>
      <c r="F18" s="37" t="s">
        <v>327</v>
      </c>
      <c r="G18" s="37" t="s">
        <v>334</v>
      </c>
      <c r="H18" s="37" t="s">
        <v>329</v>
      </c>
      <c r="I18" s="37" t="s">
        <v>93</v>
      </c>
      <c r="J18" s="37" t="s">
        <v>88</v>
      </c>
      <c r="K18" s="39">
        <v>1</v>
      </c>
      <c r="L18" s="66">
        <v>57641</v>
      </c>
      <c r="M18" s="66">
        <f>+PurchaseOrderReturnExportWithDetailRecordTable[[#This Row],[Số lượng]]*PurchaseOrderReturnExportWithDetailRecordTable[[#This Row],[Giá trả hàng]]</f>
        <v>57641</v>
      </c>
    </row>
    <row r="19" spans="1:13" x14ac:dyDescent="0.25">
      <c r="A19" s="63">
        <f>+MONTH(PurchaseOrderReturnExportWithDetailRecordTable[[#This Row],[Thời gian]])</f>
        <v>8</v>
      </c>
      <c r="B19" s="37" t="s">
        <v>84</v>
      </c>
      <c r="C19" s="37" t="s">
        <v>85</v>
      </c>
      <c r="D19" s="38" t="s">
        <v>86</v>
      </c>
      <c r="E19" s="37" t="s">
        <v>326</v>
      </c>
      <c r="F19" s="37" t="s">
        <v>327</v>
      </c>
      <c r="G19" s="37" t="s">
        <v>328</v>
      </c>
      <c r="H19" s="37" t="s">
        <v>329</v>
      </c>
      <c r="I19" s="37" t="s">
        <v>94</v>
      </c>
      <c r="J19" s="37" t="s">
        <v>88</v>
      </c>
      <c r="K19" s="39">
        <v>1</v>
      </c>
      <c r="L19" s="66">
        <v>50182</v>
      </c>
      <c r="M19" s="66">
        <f>+PurchaseOrderReturnExportWithDetailRecordTable[[#This Row],[Số lượng]]*PurchaseOrderReturnExportWithDetailRecordTable[[#This Row],[Giá trả hàng]]</f>
        <v>50182</v>
      </c>
    </row>
    <row r="20" spans="1:13" x14ac:dyDescent="0.25">
      <c r="A20" s="63">
        <f>+MONTH(PurchaseOrderReturnExportWithDetailRecordTable[[#This Row],[Thời gian]])</f>
        <v>7</v>
      </c>
      <c r="B20" s="37" t="s">
        <v>84</v>
      </c>
      <c r="C20" s="37" t="s">
        <v>97</v>
      </c>
      <c r="D20" s="38" t="s">
        <v>98</v>
      </c>
      <c r="E20" s="37" t="s">
        <v>326</v>
      </c>
      <c r="F20" s="37" t="s">
        <v>327</v>
      </c>
      <c r="G20" s="37" t="s">
        <v>339</v>
      </c>
      <c r="H20" s="37" t="s">
        <v>329</v>
      </c>
      <c r="I20" s="37" t="s">
        <v>99</v>
      </c>
      <c r="J20" s="37" t="s">
        <v>100</v>
      </c>
      <c r="K20" s="39">
        <v>5</v>
      </c>
      <c r="L20" s="66">
        <v>98351</v>
      </c>
      <c r="M20" s="66">
        <f>+PurchaseOrderReturnExportWithDetailRecordTable[[#This Row],[Số lượng]]*PurchaseOrderReturnExportWithDetailRecordTable[[#This Row],[Giá trả hàng]]</f>
        <v>491755</v>
      </c>
    </row>
    <row r="21" spans="1:13" x14ac:dyDescent="0.25">
      <c r="A21" s="63">
        <f>+MONTH(PurchaseOrderReturnExportWithDetailRecordTable[[#This Row],[Thời gian]])</f>
        <v>7</v>
      </c>
      <c r="B21" s="37" t="s">
        <v>84</v>
      </c>
      <c r="C21" s="37" t="s">
        <v>97</v>
      </c>
      <c r="D21" s="38" t="s">
        <v>98</v>
      </c>
      <c r="E21" s="37" t="s">
        <v>326</v>
      </c>
      <c r="F21" s="37" t="s">
        <v>327</v>
      </c>
      <c r="G21" s="37" t="s">
        <v>340</v>
      </c>
      <c r="H21" s="37" t="s">
        <v>329</v>
      </c>
      <c r="I21" s="37" t="s">
        <v>101</v>
      </c>
      <c r="J21" s="37" t="s">
        <v>88</v>
      </c>
      <c r="K21" s="39">
        <v>4</v>
      </c>
      <c r="L21" s="66">
        <v>66205</v>
      </c>
      <c r="M21" s="66">
        <f>+PurchaseOrderReturnExportWithDetailRecordTable[[#This Row],[Số lượng]]*PurchaseOrderReturnExportWithDetailRecordTable[[#This Row],[Giá trả hàng]]</f>
        <v>264820</v>
      </c>
    </row>
    <row r="22" spans="1:13" x14ac:dyDescent="0.25">
      <c r="A22" s="63">
        <f>+MONTH(PurchaseOrderReturnExportWithDetailRecordTable[[#This Row],[Thời gian]])</f>
        <v>7</v>
      </c>
      <c r="B22" s="37" t="s">
        <v>84</v>
      </c>
      <c r="C22" s="37" t="s">
        <v>97</v>
      </c>
      <c r="D22" s="38" t="s">
        <v>98</v>
      </c>
      <c r="E22" s="37" t="s">
        <v>326</v>
      </c>
      <c r="F22" s="37" t="s">
        <v>327</v>
      </c>
      <c r="G22" s="37" t="s">
        <v>341</v>
      </c>
      <c r="H22" s="37" t="s">
        <v>329</v>
      </c>
      <c r="I22" s="37" t="s">
        <v>102</v>
      </c>
      <c r="J22" s="37" t="s">
        <v>100</v>
      </c>
      <c r="K22" s="39">
        <v>2</v>
      </c>
      <c r="L22" s="66">
        <v>84681</v>
      </c>
      <c r="M22" s="66">
        <f>+PurchaseOrderReturnExportWithDetailRecordTable[[#This Row],[Số lượng]]*PurchaseOrderReturnExportWithDetailRecordTable[[#This Row],[Giá trả hàng]]</f>
        <v>169362</v>
      </c>
    </row>
    <row r="23" spans="1:13" x14ac:dyDescent="0.25">
      <c r="A23" s="63">
        <f>+MONTH(PurchaseOrderReturnExportWithDetailRecordTable[[#This Row],[Thời gian]])</f>
        <v>7</v>
      </c>
      <c r="B23" s="37" t="s">
        <v>84</v>
      </c>
      <c r="C23" s="37" t="s">
        <v>97</v>
      </c>
      <c r="D23" s="38" t="s">
        <v>98</v>
      </c>
      <c r="E23" s="37" t="s">
        <v>326</v>
      </c>
      <c r="F23" s="37" t="s">
        <v>327</v>
      </c>
      <c r="G23" s="37" t="s">
        <v>335</v>
      </c>
      <c r="H23" s="37" t="s">
        <v>336</v>
      </c>
      <c r="I23" s="37" t="s">
        <v>89</v>
      </c>
      <c r="J23" s="37" t="s">
        <v>90</v>
      </c>
      <c r="K23" s="39">
        <v>2</v>
      </c>
      <c r="L23" s="66">
        <v>48940</v>
      </c>
      <c r="M23" s="66">
        <f>+PurchaseOrderReturnExportWithDetailRecordTable[[#This Row],[Số lượng]]*PurchaseOrderReturnExportWithDetailRecordTable[[#This Row],[Giá trả hàng]]</f>
        <v>97880</v>
      </c>
    </row>
    <row r="24" spans="1:13" x14ac:dyDescent="0.25">
      <c r="A24" s="63">
        <f>+MONTH(PurchaseOrderReturnExportWithDetailRecordTable[[#This Row],[Thời gian]])</f>
        <v>7</v>
      </c>
      <c r="B24" s="37" t="s">
        <v>84</v>
      </c>
      <c r="C24" s="37" t="s">
        <v>103</v>
      </c>
      <c r="D24" s="38" t="s">
        <v>104</v>
      </c>
      <c r="E24" s="37" t="s">
        <v>326</v>
      </c>
      <c r="F24" s="37" t="s">
        <v>327</v>
      </c>
      <c r="G24" s="37" t="s">
        <v>337</v>
      </c>
      <c r="H24" s="37" t="s">
        <v>338</v>
      </c>
      <c r="I24" s="37" t="s">
        <v>91</v>
      </c>
      <c r="J24" s="37" t="s">
        <v>90</v>
      </c>
      <c r="K24" s="39">
        <v>3</v>
      </c>
      <c r="L24" s="66">
        <v>48184</v>
      </c>
      <c r="M24" s="66">
        <f>+PurchaseOrderReturnExportWithDetailRecordTable[[#This Row],[Số lượng]]*PurchaseOrderReturnExportWithDetailRecordTable[[#This Row],[Giá trả hàng]]</f>
        <v>144552</v>
      </c>
    </row>
    <row r="25" spans="1:13" x14ac:dyDescent="0.25">
      <c r="A25" s="63">
        <f>+MONTH(PurchaseOrderReturnExportWithDetailRecordTable[[#This Row],[Thời gian]])</f>
        <v>7</v>
      </c>
      <c r="B25" s="37" t="s">
        <v>84</v>
      </c>
      <c r="C25" s="37" t="s">
        <v>103</v>
      </c>
      <c r="D25" s="38" t="s">
        <v>104</v>
      </c>
      <c r="E25" s="37" t="s">
        <v>326</v>
      </c>
      <c r="F25" s="37" t="s">
        <v>327</v>
      </c>
      <c r="G25" s="37" t="s">
        <v>335</v>
      </c>
      <c r="H25" s="37" t="s">
        <v>336</v>
      </c>
      <c r="I25" s="37" t="s">
        <v>89</v>
      </c>
      <c r="J25" s="37" t="s">
        <v>90</v>
      </c>
      <c r="K25" s="39">
        <v>2</v>
      </c>
      <c r="L25" s="66">
        <v>48940</v>
      </c>
      <c r="M25" s="66">
        <f>+PurchaseOrderReturnExportWithDetailRecordTable[[#This Row],[Số lượng]]*PurchaseOrderReturnExportWithDetailRecordTable[[#This Row],[Giá trả hàng]]</f>
        <v>97880</v>
      </c>
    </row>
    <row r="26" spans="1:13" x14ac:dyDescent="0.25">
      <c r="A26" s="63">
        <f>+MONTH(PurchaseOrderReturnExportWithDetailRecordTable[[#This Row],[Thời gian]])</f>
        <v>4</v>
      </c>
      <c r="B26" s="67" t="s">
        <v>121</v>
      </c>
      <c r="C26" s="67" t="s">
        <v>131</v>
      </c>
      <c r="D26" s="68" t="s">
        <v>132</v>
      </c>
      <c r="E26" s="67" t="s">
        <v>326</v>
      </c>
      <c r="F26" s="67" t="s">
        <v>327</v>
      </c>
      <c r="G26" s="67" t="s">
        <v>333</v>
      </c>
      <c r="H26" s="67" t="s">
        <v>329</v>
      </c>
      <c r="I26" s="67" t="s">
        <v>92</v>
      </c>
      <c r="J26" s="67" t="s">
        <v>88</v>
      </c>
      <c r="K26" s="69">
        <v>2</v>
      </c>
      <c r="L26" s="70">
        <v>80095</v>
      </c>
      <c r="M26" s="70">
        <f>+PurchaseOrderReturnExportWithDetailRecordTable[[#This Row],[Số lượng]]*PurchaseOrderReturnExportWithDetailRecordTable[[#This Row],[Giá trả hàng]]</f>
        <v>160190</v>
      </c>
    </row>
    <row r="27" spans="1:13" x14ac:dyDescent="0.25">
      <c r="A27" s="63">
        <f>+MONTH(PurchaseOrderReturnExportWithDetailRecordTable[[#This Row],[Thời gian]])</f>
        <v>4</v>
      </c>
      <c r="B27" s="67" t="s">
        <v>121</v>
      </c>
      <c r="C27" s="67" t="s">
        <v>131</v>
      </c>
      <c r="D27" s="68" t="s">
        <v>132</v>
      </c>
      <c r="E27" s="67" t="s">
        <v>326</v>
      </c>
      <c r="F27" s="67" t="s">
        <v>327</v>
      </c>
      <c r="G27" s="67" t="s">
        <v>328</v>
      </c>
      <c r="H27" s="67" t="s">
        <v>329</v>
      </c>
      <c r="I27" s="67" t="s">
        <v>94</v>
      </c>
      <c r="J27" s="67" t="s">
        <v>88</v>
      </c>
      <c r="K27" s="69">
        <v>1</v>
      </c>
      <c r="L27" s="70">
        <v>52993</v>
      </c>
      <c r="M27" s="70">
        <f>+PurchaseOrderReturnExportWithDetailRecordTable[[#This Row],[Số lượng]]*PurchaseOrderReturnExportWithDetailRecordTable[[#This Row],[Giá trả hàng]]</f>
        <v>52993</v>
      </c>
    </row>
    <row r="28" spans="1:13" x14ac:dyDescent="0.25">
      <c r="A28" s="63">
        <f>+MONTH(PurchaseOrderReturnExportWithDetailRecordTable[[#This Row],[Thời gian]])</f>
        <v>4</v>
      </c>
      <c r="B28" s="67" t="s">
        <v>121</v>
      </c>
      <c r="C28" s="67" t="s">
        <v>144</v>
      </c>
      <c r="D28" s="68" t="s">
        <v>145</v>
      </c>
      <c r="E28" s="67" t="s">
        <v>326</v>
      </c>
      <c r="F28" s="67" t="s">
        <v>327</v>
      </c>
      <c r="G28" s="67" t="s">
        <v>330</v>
      </c>
      <c r="H28" s="67" t="s">
        <v>329</v>
      </c>
      <c r="I28" s="67" t="s">
        <v>109</v>
      </c>
      <c r="J28" s="67" t="s">
        <v>88</v>
      </c>
      <c r="K28" s="69">
        <v>7</v>
      </c>
      <c r="L28" s="70">
        <v>117277.27</v>
      </c>
      <c r="M28" s="70">
        <f>+PurchaseOrderReturnExportWithDetailRecordTable[[#This Row],[Số lượng]]*PurchaseOrderReturnExportWithDetailRecordTable[[#This Row],[Giá trả hàng]]</f>
        <v>820940.89</v>
      </c>
    </row>
    <row r="29" spans="1:13" x14ac:dyDescent="0.25">
      <c r="A29" s="63">
        <f>+MONTH(PurchaseOrderReturnExportWithDetailRecordTable[[#This Row],[Thời gian]])</f>
        <v>3</v>
      </c>
      <c r="B29" s="67" t="s">
        <v>121</v>
      </c>
      <c r="C29" s="67" t="s">
        <v>141</v>
      </c>
      <c r="D29" s="68" t="s">
        <v>142</v>
      </c>
      <c r="E29" s="67" t="s">
        <v>326</v>
      </c>
      <c r="F29" s="67" t="s">
        <v>327</v>
      </c>
      <c r="G29" s="67" t="s">
        <v>341</v>
      </c>
      <c r="H29" s="67" t="s">
        <v>329</v>
      </c>
      <c r="I29" s="67" t="s">
        <v>102</v>
      </c>
      <c r="J29" s="67" t="s">
        <v>100</v>
      </c>
      <c r="K29" s="69">
        <v>2</v>
      </c>
      <c r="L29" s="70">
        <v>97901.1</v>
      </c>
      <c r="M29" s="70">
        <f>+PurchaseOrderReturnExportWithDetailRecordTable[[#This Row],[Số lượng]]*PurchaseOrderReturnExportWithDetailRecordTable[[#This Row],[Giá trả hàng]]</f>
        <v>195802.2</v>
      </c>
    </row>
    <row r="30" spans="1:13" x14ac:dyDescent="0.25">
      <c r="A30" s="63">
        <f>+MONTH(PurchaseOrderReturnExportWithDetailRecordTable[[#This Row],[Thời gian]])</f>
        <v>3</v>
      </c>
      <c r="B30" s="67" t="s">
        <v>121</v>
      </c>
      <c r="C30" s="67" t="s">
        <v>141</v>
      </c>
      <c r="D30" s="68" t="s">
        <v>142</v>
      </c>
      <c r="E30" s="67" t="s">
        <v>326</v>
      </c>
      <c r="F30" s="67" t="s">
        <v>327</v>
      </c>
      <c r="G30" s="67" t="s">
        <v>331</v>
      </c>
      <c r="H30" s="67" t="s">
        <v>329</v>
      </c>
      <c r="I30" s="67" t="s">
        <v>87</v>
      </c>
      <c r="J30" s="67" t="s">
        <v>88</v>
      </c>
      <c r="K30" s="69">
        <v>3</v>
      </c>
      <c r="L30" s="70">
        <v>64328.63</v>
      </c>
      <c r="M30" s="70">
        <f>+PurchaseOrderReturnExportWithDetailRecordTable[[#This Row],[Số lượng]]*PurchaseOrderReturnExportWithDetailRecordTable[[#This Row],[Giá trả hàng]]</f>
        <v>192985.88999999998</v>
      </c>
    </row>
    <row r="31" spans="1:13" x14ac:dyDescent="0.25">
      <c r="A31" s="63">
        <f>+MONTH(PurchaseOrderReturnExportWithDetailRecordTable[[#This Row],[Thời gian]])</f>
        <v>3</v>
      </c>
      <c r="B31" s="67" t="s">
        <v>121</v>
      </c>
      <c r="C31" s="67" t="s">
        <v>141</v>
      </c>
      <c r="D31" s="68" t="s">
        <v>142</v>
      </c>
      <c r="E31" s="67" t="s">
        <v>326</v>
      </c>
      <c r="F31" s="67" t="s">
        <v>327</v>
      </c>
      <c r="G31" s="67" t="s">
        <v>334</v>
      </c>
      <c r="H31" s="67" t="s">
        <v>329</v>
      </c>
      <c r="I31" s="67" t="s">
        <v>93</v>
      </c>
      <c r="J31" s="67" t="s">
        <v>88</v>
      </c>
      <c r="K31" s="69">
        <v>3</v>
      </c>
      <c r="L31" s="70">
        <v>56747.46</v>
      </c>
      <c r="M31" s="70">
        <f>+PurchaseOrderReturnExportWithDetailRecordTable[[#This Row],[Số lượng]]*PurchaseOrderReturnExportWithDetailRecordTable[[#This Row],[Giá trả hàng]]</f>
        <v>170242.38</v>
      </c>
    </row>
    <row r="32" spans="1:13" x14ac:dyDescent="0.25">
      <c r="A32" s="63">
        <f>+MONTH(PurchaseOrderReturnExportWithDetailRecordTable[[#This Row],[Thời gian]])</f>
        <v>3</v>
      </c>
      <c r="B32" s="67" t="s">
        <v>121</v>
      </c>
      <c r="C32" s="67" t="s">
        <v>141</v>
      </c>
      <c r="D32" s="68" t="s">
        <v>142</v>
      </c>
      <c r="E32" s="67" t="s">
        <v>326</v>
      </c>
      <c r="F32" s="67" t="s">
        <v>327</v>
      </c>
      <c r="G32" s="67" t="s">
        <v>339</v>
      </c>
      <c r="H32" s="67" t="s">
        <v>329</v>
      </c>
      <c r="I32" s="67" t="s">
        <v>99</v>
      </c>
      <c r="J32" s="67" t="s">
        <v>100</v>
      </c>
      <c r="K32" s="69">
        <v>1</v>
      </c>
      <c r="L32" s="70">
        <v>111302.43</v>
      </c>
      <c r="M32" s="70">
        <f>+PurchaseOrderReturnExportWithDetailRecordTable[[#This Row],[Số lượng]]*PurchaseOrderReturnExportWithDetailRecordTable[[#This Row],[Giá trả hàng]]</f>
        <v>111302.43</v>
      </c>
    </row>
    <row r="33" spans="1:13" x14ac:dyDescent="0.25">
      <c r="A33" s="63">
        <f>+MONTH(PurchaseOrderReturnExportWithDetailRecordTable[[#This Row],[Thời gian]])</f>
        <v>3</v>
      </c>
      <c r="B33" s="67" t="s">
        <v>121</v>
      </c>
      <c r="C33" s="67" t="s">
        <v>141</v>
      </c>
      <c r="D33" s="68" t="s">
        <v>142</v>
      </c>
      <c r="E33" s="67" t="s">
        <v>326</v>
      </c>
      <c r="F33" s="67" t="s">
        <v>327</v>
      </c>
      <c r="G33" s="67" t="s">
        <v>342</v>
      </c>
      <c r="H33" s="67" t="s">
        <v>329</v>
      </c>
      <c r="I33" s="67" t="s">
        <v>126</v>
      </c>
      <c r="J33" s="67" t="s">
        <v>88</v>
      </c>
      <c r="K33" s="69">
        <v>1</v>
      </c>
      <c r="L33" s="70">
        <v>78408.009999999995</v>
      </c>
      <c r="M33" s="70">
        <f>+PurchaseOrderReturnExportWithDetailRecordTable[[#This Row],[Số lượng]]*PurchaseOrderReturnExportWithDetailRecordTable[[#This Row],[Giá trả hàng]]</f>
        <v>78408.009999999995</v>
      </c>
    </row>
    <row r="34" spans="1:13" x14ac:dyDescent="0.25">
      <c r="A34" s="63">
        <f>+MONTH(PurchaseOrderReturnExportWithDetailRecordTable[[#This Row],[Thời gian]])</f>
        <v>3</v>
      </c>
      <c r="B34" s="67" t="s">
        <v>121</v>
      </c>
      <c r="C34" s="67" t="s">
        <v>141</v>
      </c>
      <c r="D34" s="68" t="s">
        <v>142</v>
      </c>
      <c r="E34" s="67" t="s">
        <v>326</v>
      </c>
      <c r="F34" s="67" t="s">
        <v>327</v>
      </c>
      <c r="G34" s="67" t="s">
        <v>328</v>
      </c>
      <c r="H34" s="67" t="s">
        <v>329</v>
      </c>
      <c r="I34" s="67" t="s">
        <v>94</v>
      </c>
      <c r="J34" s="67" t="s">
        <v>88</v>
      </c>
      <c r="K34" s="69">
        <v>1</v>
      </c>
      <c r="L34" s="70">
        <v>52730.14</v>
      </c>
      <c r="M34" s="70">
        <f>+PurchaseOrderReturnExportWithDetailRecordTable[[#This Row],[Số lượng]]*PurchaseOrderReturnExportWithDetailRecordTable[[#This Row],[Giá trả hàng]]</f>
        <v>52730.14</v>
      </c>
    </row>
    <row r="35" spans="1:13" x14ac:dyDescent="0.25">
      <c r="A35" s="63">
        <f>+MONTH(PurchaseOrderReturnExportWithDetailRecordTable[[#This Row],[Thời gian]])</f>
        <v>3</v>
      </c>
      <c r="B35" s="67" t="s">
        <v>121</v>
      </c>
      <c r="C35" s="67" t="s">
        <v>141</v>
      </c>
      <c r="D35" s="68" t="s">
        <v>142</v>
      </c>
      <c r="E35" s="67" t="s">
        <v>326</v>
      </c>
      <c r="F35" s="67" t="s">
        <v>327</v>
      </c>
      <c r="G35" s="67" t="s">
        <v>343</v>
      </c>
      <c r="H35" s="67"/>
      <c r="I35" s="67" t="s">
        <v>143</v>
      </c>
      <c r="J35" s="67" t="s">
        <v>88</v>
      </c>
      <c r="K35" s="69">
        <v>1</v>
      </c>
      <c r="L35" s="70">
        <v>48076.26</v>
      </c>
      <c r="M35" s="70">
        <f>+PurchaseOrderReturnExportWithDetailRecordTable[[#This Row],[Số lượng]]*PurchaseOrderReturnExportWithDetailRecordTable[[#This Row],[Giá trả hàng]]</f>
        <v>48076.26</v>
      </c>
    </row>
    <row r="36" spans="1:13" x14ac:dyDescent="0.25">
      <c r="A36" s="63">
        <f>+MONTH(PurchaseOrderReturnExportWithDetailRecordTable[[#This Row],[Thời gian]])</f>
        <v>2</v>
      </c>
      <c r="B36" s="67" t="s">
        <v>121</v>
      </c>
      <c r="C36" s="67" t="s">
        <v>133</v>
      </c>
      <c r="D36" s="68" t="s">
        <v>134</v>
      </c>
      <c r="E36" s="67" t="s">
        <v>326</v>
      </c>
      <c r="F36" s="67" t="s">
        <v>327</v>
      </c>
      <c r="G36" s="67" t="s">
        <v>339</v>
      </c>
      <c r="H36" s="67" t="s">
        <v>329</v>
      </c>
      <c r="I36" s="67" t="s">
        <v>99</v>
      </c>
      <c r="J36" s="67" t="s">
        <v>100</v>
      </c>
      <c r="K36" s="69">
        <v>2</v>
      </c>
      <c r="L36" s="70">
        <v>105400</v>
      </c>
      <c r="M36" s="70">
        <f>+PurchaseOrderReturnExportWithDetailRecordTable[[#This Row],[Số lượng]]*PurchaseOrderReturnExportWithDetailRecordTable[[#This Row],[Giá trả hàng]]</f>
        <v>210800</v>
      </c>
    </row>
    <row r="37" spans="1:13" x14ac:dyDescent="0.25">
      <c r="A37" s="63">
        <f>+MONTH(PurchaseOrderReturnExportWithDetailRecordTable[[#This Row],[Thời gian]])</f>
        <v>1</v>
      </c>
      <c r="B37" s="67" t="s">
        <v>121</v>
      </c>
      <c r="C37" s="67" t="s">
        <v>146</v>
      </c>
      <c r="D37" s="68" t="s">
        <v>147</v>
      </c>
      <c r="E37" s="67" t="s">
        <v>326</v>
      </c>
      <c r="F37" s="67" t="s">
        <v>327</v>
      </c>
      <c r="G37" s="67" t="s">
        <v>332</v>
      </c>
      <c r="H37" s="67" t="s">
        <v>329</v>
      </c>
      <c r="I37" s="67" t="s">
        <v>120</v>
      </c>
      <c r="J37" s="67" t="s">
        <v>88</v>
      </c>
      <c r="K37" s="69">
        <v>2</v>
      </c>
      <c r="L37" s="70">
        <v>59400</v>
      </c>
      <c r="M37" s="70">
        <f>+PurchaseOrderReturnExportWithDetailRecordTable[[#This Row],[Số lượng]]*PurchaseOrderReturnExportWithDetailRecordTable[[#This Row],[Giá trả hàng]]</f>
        <v>118800</v>
      </c>
    </row>
    <row r="38" spans="1:13" x14ac:dyDescent="0.25">
      <c r="A38" s="63">
        <f>+MONTH(PurchaseOrderReturnExportWithDetailRecordTable[[#This Row],[Thời gian]])</f>
        <v>1</v>
      </c>
      <c r="B38" s="67" t="s">
        <v>121</v>
      </c>
      <c r="C38" s="67" t="s">
        <v>146</v>
      </c>
      <c r="D38" s="68" t="s">
        <v>147</v>
      </c>
      <c r="E38" s="67" t="s">
        <v>326</v>
      </c>
      <c r="F38" s="67" t="s">
        <v>327</v>
      </c>
      <c r="G38" s="67" t="s">
        <v>331</v>
      </c>
      <c r="H38" s="67" t="s">
        <v>329</v>
      </c>
      <c r="I38" s="67" t="s">
        <v>87</v>
      </c>
      <c r="J38" s="67" t="s">
        <v>88</v>
      </c>
      <c r="K38" s="69">
        <v>1</v>
      </c>
      <c r="L38" s="70">
        <v>61050</v>
      </c>
      <c r="M38" s="70">
        <f>+PurchaseOrderReturnExportWithDetailRecordTable[[#This Row],[Số lượng]]*PurchaseOrderReturnExportWithDetailRecordTable[[#This Row],[Giá trả hàng]]</f>
        <v>61050</v>
      </c>
    </row>
    <row r="39" spans="1:13" x14ac:dyDescent="0.25">
      <c r="A39" s="63">
        <f>+MONTH(PurchaseOrderReturnExportWithDetailRecordTable[[#This Row],[Thời gian]])</f>
        <v>12</v>
      </c>
      <c r="B39" s="67" t="s">
        <v>121</v>
      </c>
      <c r="C39" s="67" t="s">
        <v>124</v>
      </c>
      <c r="D39" s="68" t="s">
        <v>125</v>
      </c>
      <c r="E39" s="67" t="s">
        <v>326</v>
      </c>
      <c r="F39" s="67" t="s">
        <v>327</v>
      </c>
      <c r="G39" s="67" t="s">
        <v>333</v>
      </c>
      <c r="H39" s="67" t="s">
        <v>329</v>
      </c>
      <c r="I39" s="67" t="s">
        <v>92</v>
      </c>
      <c r="J39" s="67" t="s">
        <v>88</v>
      </c>
      <c r="K39" s="69">
        <v>1</v>
      </c>
      <c r="L39" s="70">
        <v>87787</v>
      </c>
      <c r="M39" s="70">
        <f>+PurchaseOrderReturnExportWithDetailRecordTable[[#This Row],[Số lượng]]*PurchaseOrderReturnExportWithDetailRecordTable[[#This Row],[Giá trả hàng]]</f>
        <v>87787</v>
      </c>
    </row>
    <row r="40" spans="1:13" x14ac:dyDescent="0.25">
      <c r="A40" s="63">
        <f>+MONTH(PurchaseOrderReturnExportWithDetailRecordTable[[#This Row],[Thời gian]])</f>
        <v>12</v>
      </c>
      <c r="B40" s="67" t="s">
        <v>121</v>
      </c>
      <c r="C40" s="67" t="s">
        <v>124</v>
      </c>
      <c r="D40" s="68" t="s">
        <v>125</v>
      </c>
      <c r="E40" s="67" t="s">
        <v>326</v>
      </c>
      <c r="F40" s="67" t="s">
        <v>327</v>
      </c>
      <c r="G40" s="67" t="s">
        <v>342</v>
      </c>
      <c r="H40" s="67" t="s">
        <v>329</v>
      </c>
      <c r="I40" s="67" t="s">
        <v>126</v>
      </c>
      <c r="J40" s="67" t="s">
        <v>88</v>
      </c>
      <c r="K40" s="69">
        <v>1</v>
      </c>
      <c r="L40" s="70">
        <v>74250</v>
      </c>
      <c r="M40" s="70">
        <f>+PurchaseOrderReturnExportWithDetailRecordTable[[#This Row],[Số lượng]]*PurchaseOrderReturnExportWithDetailRecordTable[[#This Row],[Giá trả hàng]]</f>
        <v>74250</v>
      </c>
    </row>
    <row r="41" spans="1:13" x14ac:dyDescent="0.25">
      <c r="A41" s="63">
        <f>+MONTH(PurchaseOrderReturnExportWithDetailRecordTable[[#This Row],[Thời gian]])</f>
        <v>12</v>
      </c>
      <c r="B41" s="67" t="s">
        <v>121</v>
      </c>
      <c r="C41" s="67" t="s">
        <v>135</v>
      </c>
      <c r="D41" s="68" t="s">
        <v>136</v>
      </c>
      <c r="E41" s="67" t="s">
        <v>326</v>
      </c>
      <c r="F41" s="67" t="s">
        <v>327</v>
      </c>
      <c r="G41" s="67" t="s">
        <v>339</v>
      </c>
      <c r="H41" s="67" t="s">
        <v>329</v>
      </c>
      <c r="I41" s="67" t="s">
        <v>99</v>
      </c>
      <c r="J41" s="67" t="s">
        <v>100</v>
      </c>
      <c r="K41" s="69">
        <v>2</v>
      </c>
      <c r="L41" s="70">
        <v>105400</v>
      </c>
      <c r="M41" s="70">
        <f>+PurchaseOrderReturnExportWithDetailRecordTable[[#This Row],[Số lượng]]*PurchaseOrderReturnExportWithDetailRecordTable[[#This Row],[Giá trả hàng]]</f>
        <v>210800</v>
      </c>
    </row>
    <row r="42" spans="1:13" x14ac:dyDescent="0.25">
      <c r="A42" s="63">
        <f>+MONTH(PurchaseOrderReturnExportWithDetailRecordTable[[#This Row],[Thời gian]])</f>
        <v>12</v>
      </c>
      <c r="B42" s="67" t="s">
        <v>121</v>
      </c>
      <c r="C42" s="67" t="s">
        <v>135</v>
      </c>
      <c r="D42" s="68" t="s">
        <v>136</v>
      </c>
      <c r="E42" s="67" t="s">
        <v>326</v>
      </c>
      <c r="F42" s="67" t="s">
        <v>327</v>
      </c>
      <c r="G42" s="67" t="s">
        <v>330</v>
      </c>
      <c r="H42" s="67" t="s">
        <v>329</v>
      </c>
      <c r="I42" s="67" t="s">
        <v>109</v>
      </c>
      <c r="J42" s="67" t="s">
        <v>88</v>
      </c>
      <c r="K42" s="69">
        <v>1</v>
      </c>
      <c r="L42" s="70">
        <v>111058</v>
      </c>
      <c r="M42" s="70">
        <f>+PurchaseOrderReturnExportWithDetailRecordTable[[#This Row],[Số lượng]]*PurchaseOrderReturnExportWithDetailRecordTable[[#This Row],[Giá trả hàng]]</f>
        <v>111058</v>
      </c>
    </row>
    <row r="43" spans="1:13" x14ac:dyDescent="0.25">
      <c r="A43" s="63">
        <f>+MONTH(PurchaseOrderReturnExportWithDetailRecordTable[[#This Row],[Thời gian]])</f>
        <v>12</v>
      </c>
      <c r="B43" s="67" t="s">
        <v>121</v>
      </c>
      <c r="C43" s="67" t="s">
        <v>135</v>
      </c>
      <c r="D43" s="68" t="s">
        <v>136</v>
      </c>
      <c r="E43" s="67" t="s">
        <v>326</v>
      </c>
      <c r="F43" s="67" t="s">
        <v>327</v>
      </c>
      <c r="G43" s="67" t="s">
        <v>341</v>
      </c>
      <c r="H43" s="67" t="s">
        <v>329</v>
      </c>
      <c r="I43" s="67" t="s">
        <v>102</v>
      </c>
      <c r="J43" s="67" t="s">
        <v>100</v>
      </c>
      <c r="K43" s="69">
        <v>1</v>
      </c>
      <c r="L43" s="70">
        <v>90750</v>
      </c>
      <c r="M43" s="70">
        <f>+PurchaseOrderReturnExportWithDetailRecordTable[[#This Row],[Số lượng]]*PurchaseOrderReturnExportWithDetailRecordTable[[#This Row],[Giá trả hàng]]</f>
        <v>90750</v>
      </c>
    </row>
    <row r="44" spans="1:13" x14ac:dyDescent="0.25">
      <c r="A44" s="63">
        <f>+MONTH(PurchaseOrderReturnExportWithDetailRecordTable[[#This Row],[Thời gian]])</f>
        <v>12</v>
      </c>
      <c r="B44" s="67" t="s">
        <v>121</v>
      </c>
      <c r="C44" s="67" t="s">
        <v>137</v>
      </c>
      <c r="D44" s="68" t="s">
        <v>138</v>
      </c>
      <c r="E44" s="67" t="s">
        <v>326</v>
      </c>
      <c r="F44" s="67" t="s">
        <v>327</v>
      </c>
      <c r="G44" s="67" t="s">
        <v>337</v>
      </c>
      <c r="H44" s="67" t="s">
        <v>344</v>
      </c>
      <c r="I44" s="67" t="s">
        <v>91</v>
      </c>
      <c r="J44" s="67" t="s">
        <v>90</v>
      </c>
      <c r="K44" s="69">
        <v>2</v>
      </c>
      <c r="L44" s="70">
        <v>51638</v>
      </c>
      <c r="M44" s="70">
        <f>+PurchaseOrderReturnExportWithDetailRecordTable[[#This Row],[Số lượng]]*PurchaseOrderReturnExportWithDetailRecordTable[[#This Row],[Giá trả hàng]]</f>
        <v>103276</v>
      </c>
    </row>
    <row r="45" spans="1:13" x14ac:dyDescent="0.25">
      <c r="A45" s="63">
        <f>+MONTH(PurchaseOrderReturnExportWithDetailRecordTable[[#This Row],[Thời gian]])</f>
        <v>12</v>
      </c>
      <c r="B45" s="67" t="s">
        <v>121</v>
      </c>
      <c r="C45" s="67" t="s">
        <v>137</v>
      </c>
      <c r="D45" s="68" t="s">
        <v>138</v>
      </c>
      <c r="E45" s="67" t="s">
        <v>326</v>
      </c>
      <c r="F45" s="67" t="s">
        <v>327</v>
      </c>
      <c r="G45" s="67" t="s">
        <v>333</v>
      </c>
      <c r="H45" s="67" t="s">
        <v>329</v>
      </c>
      <c r="I45" s="67" t="s">
        <v>92</v>
      </c>
      <c r="J45" s="67" t="s">
        <v>88</v>
      </c>
      <c r="K45" s="69">
        <v>1</v>
      </c>
      <c r="L45" s="70">
        <v>87787</v>
      </c>
      <c r="M45" s="70">
        <f>+PurchaseOrderReturnExportWithDetailRecordTable[[#This Row],[Số lượng]]*PurchaseOrderReturnExportWithDetailRecordTable[[#This Row],[Giá trả hàng]]</f>
        <v>87787</v>
      </c>
    </row>
    <row r="46" spans="1:13" x14ac:dyDescent="0.25">
      <c r="A46" s="63">
        <f>+MONTH(PurchaseOrderReturnExportWithDetailRecordTable[[#This Row],[Thời gian]])</f>
        <v>12</v>
      </c>
      <c r="B46" s="67" t="s">
        <v>121</v>
      </c>
      <c r="C46" s="67" t="s">
        <v>137</v>
      </c>
      <c r="D46" s="68" t="s">
        <v>138</v>
      </c>
      <c r="E46" s="67" t="s">
        <v>326</v>
      </c>
      <c r="F46" s="67" t="s">
        <v>327</v>
      </c>
      <c r="G46" s="67" t="s">
        <v>328</v>
      </c>
      <c r="H46" s="67" t="s">
        <v>329</v>
      </c>
      <c r="I46" s="67" t="s">
        <v>94</v>
      </c>
      <c r="J46" s="67" t="s">
        <v>88</v>
      </c>
      <c r="K46" s="69">
        <v>1</v>
      </c>
      <c r="L46" s="70">
        <v>50182</v>
      </c>
      <c r="M46" s="70">
        <f>+PurchaseOrderReturnExportWithDetailRecordTable[[#This Row],[Số lượng]]*PurchaseOrderReturnExportWithDetailRecordTable[[#This Row],[Giá trả hàng]]</f>
        <v>50182</v>
      </c>
    </row>
    <row r="47" spans="1:13" x14ac:dyDescent="0.25">
      <c r="A47" s="63">
        <f>+MONTH(PurchaseOrderReturnExportWithDetailRecordTable[[#This Row],[Thời gian]])</f>
        <v>10</v>
      </c>
      <c r="B47" s="67" t="s">
        <v>121</v>
      </c>
      <c r="C47" s="67" t="s">
        <v>127</v>
      </c>
      <c r="D47" s="68" t="s">
        <v>128</v>
      </c>
      <c r="E47" s="67" t="s">
        <v>326</v>
      </c>
      <c r="F47" s="67" t="s">
        <v>327</v>
      </c>
      <c r="G47" s="67" t="s">
        <v>330</v>
      </c>
      <c r="H47" s="67" t="s">
        <v>329</v>
      </c>
      <c r="I47" s="67" t="s">
        <v>109</v>
      </c>
      <c r="J47" s="67" t="s">
        <v>88</v>
      </c>
      <c r="K47" s="69">
        <v>1</v>
      </c>
      <c r="L47" s="70">
        <v>111058</v>
      </c>
      <c r="M47" s="70">
        <f>+PurchaseOrderReturnExportWithDetailRecordTable[[#This Row],[Số lượng]]*PurchaseOrderReturnExportWithDetailRecordTable[[#This Row],[Giá trả hàng]]</f>
        <v>111058</v>
      </c>
    </row>
    <row r="48" spans="1:13" x14ac:dyDescent="0.25">
      <c r="A48" s="63">
        <f>+MONTH(PurchaseOrderReturnExportWithDetailRecordTable[[#This Row],[Thời gian]])</f>
        <v>9</v>
      </c>
      <c r="B48" s="67" t="s">
        <v>121</v>
      </c>
      <c r="C48" s="67" t="s">
        <v>129</v>
      </c>
      <c r="D48" s="68" t="s">
        <v>130</v>
      </c>
      <c r="E48" s="67" t="s">
        <v>326</v>
      </c>
      <c r="F48" s="67" t="s">
        <v>327</v>
      </c>
      <c r="G48" s="67" t="s">
        <v>341</v>
      </c>
      <c r="H48" s="67" t="s">
        <v>329</v>
      </c>
      <c r="I48" s="67" t="s">
        <v>102</v>
      </c>
      <c r="J48" s="67" t="s">
        <v>100</v>
      </c>
      <c r="K48" s="69">
        <v>3</v>
      </c>
      <c r="L48" s="70">
        <v>90750</v>
      </c>
      <c r="M48" s="70">
        <f>+PurchaseOrderReturnExportWithDetailRecordTable[[#This Row],[Số lượng]]*PurchaseOrderReturnExportWithDetailRecordTable[[#This Row],[Giá trả hàng]]</f>
        <v>272250</v>
      </c>
    </row>
    <row r="49" spans="1:13" x14ac:dyDescent="0.25">
      <c r="A49" s="63">
        <f>+MONTH(PurchaseOrderReturnExportWithDetailRecordTable[[#This Row],[Thời gian]])</f>
        <v>9</v>
      </c>
      <c r="B49" s="67" t="s">
        <v>121</v>
      </c>
      <c r="C49" s="67" t="s">
        <v>129</v>
      </c>
      <c r="D49" s="68" t="s">
        <v>130</v>
      </c>
      <c r="E49" s="67" t="s">
        <v>326</v>
      </c>
      <c r="F49" s="67" t="s">
        <v>327</v>
      </c>
      <c r="G49" s="67" t="s">
        <v>339</v>
      </c>
      <c r="H49" s="67" t="s">
        <v>329</v>
      </c>
      <c r="I49" s="67" t="s">
        <v>99</v>
      </c>
      <c r="J49" s="67" t="s">
        <v>100</v>
      </c>
      <c r="K49" s="69">
        <v>1</v>
      </c>
      <c r="L49" s="70">
        <v>105400</v>
      </c>
      <c r="M49" s="70">
        <f>+PurchaseOrderReturnExportWithDetailRecordTable[[#This Row],[Số lượng]]*PurchaseOrderReturnExportWithDetailRecordTable[[#This Row],[Giá trả hàng]]</f>
        <v>105400</v>
      </c>
    </row>
    <row r="50" spans="1:13" x14ac:dyDescent="0.25">
      <c r="A50" s="63">
        <f>+MONTH(PurchaseOrderReturnExportWithDetailRecordTable[[#This Row],[Thời gian]])</f>
        <v>9</v>
      </c>
      <c r="B50" s="67" t="s">
        <v>121</v>
      </c>
      <c r="C50" s="67" t="s">
        <v>129</v>
      </c>
      <c r="D50" s="68" t="s">
        <v>130</v>
      </c>
      <c r="E50" s="67" t="s">
        <v>326</v>
      </c>
      <c r="F50" s="67" t="s">
        <v>327</v>
      </c>
      <c r="G50" s="67" t="s">
        <v>335</v>
      </c>
      <c r="H50" s="67" t="s">
        <v>336</v>
      </c>
      <c r="I50" s="67" t="s">
        <v>89</v>
      </c>
      <c r="J50" s="67" t="s">
        <v>90</v>
      </c>
      <c r="K50" s="69">
        <v>1</v>
      </c>
      <c r="L50" s="70">
        <v>52448</v>
      </c>
      <c r="M50" s="70">
        <f>+PurchaseOrderReturnExportWithDetailRecordTable[[#This Row],[Số lượng]]*PurchaseOrderReturnExportWithDetailRecordTable[[#This Row],[Giá trả hàng]]</f>
        <v>52448</v>
      </c>
    </row>
    <row r="51" spans="1:13" x14ac:dyDescent="0.25">
      <c r="A51" s="63">
        <f>+MONTH(PurchaseOrderReturnExportWithDetailRecordTable[[#This Row],[Thời gian]])</f>
        <v>9</v>
      </c>
      <c r="B51" s="67" t="s">
        <v>121</v>
      </c>
      <c r="C51" s="67" t="s">
        <v>129</v>
      </c>
      <c r="D51" s="68" t="s">
        <v>130</v>
      </c>
      <c r="E51" s="67" t="s">
        <v>326</v>
      </c>
      <c r="F51" s="67" t="s">
        <v>327</v>
      </c>
      <c r="G51" s="67" t="s">
        <v>337</v>
      </c>
      <c r="H51" s="67" t="s">
        <v>344</v>
      </c>
      <c r="I51" s="67" t="s">
        <v>91</v>
      </c>
      <c r="J51" s="67" t="s">
        <v>90</v>
      </c>
      <c r="K51" s="69">
        <v>1</v>
      </c>
      <c r="L51" s="70">
        <v>51638</v>
      </c>
      <c r="M51" s="70">
        <f>+PurchaseOrderReturnExportWithDetailRecordTable[[#This Row],[Số lượng]]*PurchaseOrderReturnExportWithDetailRecordTable[[#This Row],[Giá trả hàng]]</f>
        <v>51638</v>
      </c>
    </row>
    <row r="52" spans="1:13" x14ac:dyDescent="0.25">
      <c r="A52" s="63">
        <f>+MONTH(PurchaseOrderReturnExportWithDetailRecordTable[[#This Row],[Thời gian]])</f>
        <v>8</v>
      </c>
      <c r="B52" s="67" t="s">
        <v>121</v>
      </c>
      <c r="C52" s="67" t="s">
        <v>122</v>
      </c>
      <c r="D52" s="68" t="s">
        <v>123</v>
      </c>
      <c r="E52" s="67" t="s">
        <v>326</v>
      </c>
      <c r="F52" s="67" t="s">
        <v>327</v>
      </c>
      <c r="G52" s="67" t="s">
        <v>331</v>
      </c>
      <c r="H52" s="67" t="s">
        <v>329</v>
      </c>
      <c r="I52" s="67" t="s">
        <v>87</v>
      </c>
      <c r="J52" s="67" t="s">
        <v>88</v>
      </c>
      <c r="K52" s="69">
        <v>2</v>
      </c>
      <c r="L52" s="70">
        <v>61050</v>
      </c>
      <c r="M52" s="70">
        <f>+PurchaseOrderReturnExportWithDetailRecordTable[[#This Row],[Số lượng]]*PurchaseOrderReturnExportWithDetailRecordTable[[#This Row],[Giá trả hàng]]</f>
        <v>122100</v>
      </c>
    </row>
    <row r="53" spans="1:13" x14ac:dyDescent="0.25">
      <c r="A53" s="63">
        <f>+MONTH(PurchaseOrderReturnExportWithDetailRecordTable[[#This Row],[Thời gian]])</f>
        <v>7</v>
      </c>
      <c r="B53" s="67" t="s">
        <v>121</v>
      </c>
      <c r="C53" s="67" t="s">
        <v>139</v>
      </c>
      <c r="D53" s="68" t="s">
        <v>140</v>
      </c>
      <c r="E53" s="67" t="s">
        <v>326</v>
      </c>
      <c r="F53" s="67" t="s">
        <v>327</v>
      </c>
      <c r="G53" s="67" t="s">
        <v>339</v>
      </c>
      <c r="H53" s="67" t="s">
        <v>329</v>
      </c>
      <c r="I53" s="67" t="s">
        <v>99</v>
      </c>
      <c r="J53" s="67" t="s">
        <v>100</v>
      </c>
      <c r="K53" s="69">
        <v>2</v>
      </c>
      <c r="L53" s="70">
        <v>98351.28</v>
      </c>
      <c r="M53" s="70">
        <f>+PurchaseOrderReturnExportWithDetailRecordTable[[#This Row],[Số lượng]]*PurchaseOrderReturnExportWithDetailRecordTable[[#This Row],[Giá trả hàng]]</f>
        <v>196702.56</v>
      </c>
    </row>
    <row r="54" spans="1:13" x14ac:dyDescent="0.25">
      <c r="A54" s="63">
        <f>+MONTH(PurchaseOrderReturnExportWithDetailRecordTable[[#This Row],[Thời gian]])</f>
        <v>7</v>
      </c>
      <c r="B54" s="67" t="s">
        <v>121</v>
      </c>
      <c r="C54" s="67" t="s">
        <v>139</v>
      </c>
      <c r="D54" s="68" t="s">
        <v>140</v>
      </c>
      <c r="E54" s="67" t="s">
        <v>326</v>
      </c>
      <c r="F54" s="67" t="s">
        <v>327</v>
      </c>
      <c r="G54" s="67" t="s">
        <v>337</v>
      </c>
      <c r="H54" s="67" t="s">
        <v>344</v>
      </c>
      <c r="I54" s="67" t="s">
        <v>91</v>
      </c>
      <c r="J54" s="67" t="s">
        <v>90</v>
      </c>
      <c r="K54" s="69">
        <v>2</v>
      </c>
      <c r="L54" s="70">
        <v>48184.2</v>
      </c>
      <c r="M54" s="70">
        <f>+PurchaseOrderReturnExportWithDetailRecordTable[[#This Row],[Số lượng]]*PurchaseOrderReturnExportWithDetailRecordTable[[#This Row],[Giá trả hàng]]</f>
        <v>96368.4</v>
      </c>
    </row>
    <row r="55" spans="1:13" x14ac:dyDescent="0.25">
      <c r="A55" s="63">
        <f>+MONTH(PurchaseOrderReturnExportWithDetailRecordTable[[#This Row],[Thời gian]])</f>
        <v>7</v>
      </c>
      <c r="B55" s="67" t="s">
        <v>121</v>
      </c>
      <c r="C55" s="67" t="s">
        <v>139</v>
      </c>
      <c r="D55" s="68" t="s">
        <v>140</v>
      </c>
      <c r="E55" s="67" t="s">
        <v>326</v>
      </c>
      <c r="F55" s="67" t="s">
        <v>327</v>
      </c>
      <c r="G55" s="67" t="s">
        <v>335</v>
      </c>
      <c r="H55" s="67" t="s">
        <v>336</v>
      </c>
      <c r="I55" s="67" t="s">
        <v>89</v>
      </c>
      <c r="J55" s="67" t="s">
        <v>90</v>
      </c>
      <c r="K55" s="69">
        <v>1</v>
      </c>
      <c r="L55" s="70">
        <v>55774.44</v>
      </c>
      <c r="M55" s="70">
        <f>+PurchaseOrderReturnExportWithDetailRecordTable[[#This Row],[Số lượng]]*PurchaseOrderReturnExportWithDetailRecordTable[[#This Row],[Giá trả hàng]]</f>
        <v>55774.44</v>
      </c>
    </row>
    <row r="56" spans="1:13" x14ac:dyDescent="0.25">
      <c r="A56" s="63">
        <f>+MONTH(PurchaseOrderReturnExportWithDetailRecordTable[[#This Row],[Thời gian]])</f>
        <v>5</v>
      </c>
      <c r="B56" s="37" t="s">
        <v>20</v>
      </c>
      <c r="C56" s="37" t="s">
        <v>168</v>
      </c>
      <c r="D56" s="38" t="s">
        <v>169</v>
      </c>
      <c r="E56" s="37" t="s">
        <v>326</v>
      </c>
      <c r="F56" s="37" t="s">
        <v>327</v>
      </c>
      <c r="G56" s="37" t="s">
        <v>330</v>
      </c>
      <c r="H56" s="37" t="s">
        <v>329</v>
      </c>
      <c r="I56" s="37" t="s">
        <v>109</v>
      </c>
      <c r="J56" s="37" t="s">
        <v>88</v>
      </c>
      <c r="K56" s="39">
        <v>3</v>
      </c>
      <c r="L56" s="66">
        <v>91007.460757613269</v>
      </c>
      <c r="M56" s="66">
        <f>+PurchaseOrderReturnExportWithDetailRecordTable[[#This Row],[Số lượng]]*PurchaseOrderReturnExportWithDetailRecordTable[[#This Row],[Giá trả hàng]]</f>
        <v>273022.38227283978</v>
      </c>
    </row>
    <row r="57" spans="1:13" x14ac:dyDescent="0.25">
      <c r="A57" s="63">
        <f>+MONTH(PurchaseOrderReturnExportWithDetailRecordTable[[#This Row],[Thời gian]])</f>
        <v>5</v>
      </c>
      <c r="B57" s="37" t="s">
        <v>20</v>
      </c>
      <c r="C57" s="37" t="s">
        <v>168</v>
      </c>
      <c r="D57" s="38" t="s">
        <v>169</v>
      </c>
      <c r="E57" s="37" t="s">
        <v>326</v>
      </c>
      <c r="F57" s="37" t="s">
        <v>327</v>
      </c>
      <c r="G57" s="37" t="s">
        <v>342</v>
      </c>
      <c r="H57" s="37" t="s">
        <v>329</v>
      </c>
      <c r="I57" s="37" t="s">
        <v>126</v>
      </c>
      <c r="J57" s="37" t="s">
        <v>88</v>
      </c>
      <c r="K57" s="39">
        <v>1</v>
      </c>
      <c r="L57" s="66">
        <v>76055.617727160192</v>
      </c>
      <c r="M57" s="66">
        <f>+PurchaseOrderReturnExportWithDetailRecordTable[[#This Row],[Số lượng]]*PurchaseOrderReturnExportWithDetailRecordTable[[#This Row],[Giá trả hàng]]</f>
        <v>76055.617727160192</v>
      </c>
    </row>
    <row r="58" spans="1:13" x14ac:dyDescent="0.25">
      <c r="A58" s="63">
        <f>+MONTH(PurchaseOrderReturnExportWithDetailRecordTable[[#This Row],[Thời gian]])</f>
        <v>5</v>
      </c>
      <c r="B58" s="37" t="s">
        <v>20</v>
      </c>
      <c r="C58" s="37" t="s">
        <v>184</v>
      </c>
      <c r="D58" s="38" t="s">
        <v>185</v>
      </c>
      <c r="E58" s="37" t="s">
        <v>326</v>
      </c>
      <c r="F58" s="37" t="s">
        <v>327</v>
      </c>
      <c r="G58" s="37" t="s">
        <v>331</v>
      </c>
      <c r="H58" s="37" t="s">
        <v>329</v>
      </c>
      <c r="I58" s="37" t="s">
        <v>87</v>
      </c>
      <c r="J58" s="37" t="s">
        <v>88</v>
      </c>
      <c r="K58" s="39">
        <v>5</v>
      </c>
      <c r="L58" s="66">
        <v>64468.822043776709</v>
      </c>
      <c r="M58" s="66">
        <f>+PurchaseOrderReturnExportWithDetailRecordTable[[#This Row],[Số lượng]]*PurchaseOrderReturnExportWithDetailRecordTable[[#This Row],[Giá trả hàng]]</f>
        <v>322344.11021888355</v>
      </c>
    </row>
    <row r="59" spans="1:13" x14ac:dyDescent="0.25">
      <c r="A59" s="63">
        <f>+MONTH(PurchaseOrderReturnExportWithDetailRecordTable[[#This Row],[Thời gian]])</f>
        <v>5</v>
      </c>
      <c r="B59" s="37" t="s">
        <v>20</v>
      </c>
      <c r="C59" s="37" t="s">
        <v>184</v>
      </c>
      <c r="D59" s="38" t="s">
        <v>185</v>
      </c>
      <c r="E59" s="37" t="s">
        <v>326</v>
      </c>
      <c r="F59" s="37" t="s">
        <v>327</v>
      </c>
      <c r="G59" s="37" t="s">
        <v>340</v>
      </c>
      <c r="H59" s="37" t="s">
        <v>329</v>
      </c>
      <c r="I59" s="37" t="s">
        <v>101</v>
      </c>
      <c r="J59" s="37" t="s">
        <v>88</v>
      </c>
      <c r="K59" s="39">
        <v>3</v>
      </c>
      <c r="L59" s="66">
        <v>71926.296593705469</v>
      </c>
      <c r="M59" s="66">
        <f>+PurchaseOrderReturnExportWithDetailRecordTable[[#This Row],[Số lượng]]*PurchaseOrderReturnExportWithDetailRecordTable[[#This Row],[Giá trả hàng]]</f>
        <v>215778.88978111639</v>
      </c>
    </row>
    <row r="60" spans="1:13" x14ac:dyDescent="0.25">
      <c r="A60" s="63">
        <f>+MONTH(PurchaseOrderReturnExportWithDetailRecordTable[[#This Row],[Thời gian]])</f>
        <v>4</v>
      </c>
      <c r="B60" s="37" t="s">
        <v>20</v>
      </c>
      <c r="C60" s="37" t="s">
        <v>154</v>
      </c>
      <c r="D60" s="38" t="s">
        <v>155</v>
      </c>
      <c r="E60" s="37" t="s">
        <v>326</v>
      </c>
      <c r="F60" s="37" t="s">
        <v>327</v>
      </c>
      <c r="G60" s="37" t="s">
        <v>340</v>
      </c>
      <c r="H60" s="37" t="s">
        <v>329</v>
      </c>
      <c r="I60" s="37" t="s">
        <v>101</v>
      </c>
      <c r="J60" s="37" t="s">
        <v>88</v>
      </c>
      <c r="K60" s="39">
        <v>3</v>
      </c>
      <c r="L60" s="66">
        <v>74923.199999999997</v>
      </c>
      <c r="M60" s="66">
        <f>+PurchaseOrderReturnExportWithDetailRecordTable[[#This Row],[Số lượng]]*PurchaseOrderReturnExportWithDetailRecordTable[[#This Row],[Giá trả hàng]]</f>
        <v>224769.59999999998</v>
      </c>
    </row>
    <row r="61" spans="1:13" x14ac:dyDescent="0.25">
      <c r="A61" s="63">
        <f>+MONTH(PurchaseOrderReturnExportWithDetailRecordTable[[#This Row],[Thời gian]])</f>
        <v>4</v>
      </c>
      <c r="B61" s="37" t="s">
        <v>20</v>
      </c>
      <c r="C61" s="37" t="s">
        <v>164</v>
      </c>
      <c r="D61" s="38" t="s">
        <v>165</v>
      </c>
      <c r="E61" s="37" t="s">
        <v>326</v>
      </c>
      <c r="F61" s="37" t="s">
        <v>327</v>
      </c>
      <c r="G61" s="37" t="s">
        <v>334</v>
      </c>
      <c r="H61" s="37" t="s">
        <v>329</v>
      </c>
      <c r="I61" s="37" t="s">
        <v>93</v>
      </c>
      <c r="J61" s="37" t="s">
        <v>88</v>
      </c>
      <c r="K61" s="39">
        <v>2</v>
      </c>
      <c r="L61" s="66">
        <v>58708.32</v>
      </c>
      <c r="M61" s="66">
        <f>+PurchaseOrderReturnExportWithDetailRecordTable[[#This Row],[Số lượng]]*PurchaseOrderReturnExportWithDetailRecordTable[[#This Row],[Giá trả hàng]]</f>
        <v>117416.64</v>
      </c>
    </row>
    <row r="62" spans="1:13" x14ac:dyDescent="0.25">
      <c r="A62" s="63">
        <f>+MONTH(PurchaseOrderReturnExportWithDetailRecordTable[[#This Row],[Thời gian]])</f>
        <v>4</v>
      </c>
      <c r="B62" s="37" t="s">
        <v>20</v>
      </c>
      <c r="C62" s="37" t="s">
        <v>164</v>
      </c>
      <c r="D62" s="38" t="s">
        <v>165</v>
      </c>
      <c r="E62" s="37" t="s">
        <v>326</v>
      </c>
      <c r="F62" s="37" t="s">
        <v>327</v>
      </c>
      <c r="G62" s="37" t="s">
        <v>331</v>
      </c>
      <c r="H62" s="37" t="s">
        <v>329</v>
      </c>
      <c r="I62" s="37" t="s">
        <v>87</v>
      </c>
      <c r="J62" s="37" t="s">
        <v>88</v>
      </c>
      <c r="K62" s="39">
        <v>1</v>
      </c>
      <c r="L62" s="66">
        <v>64468.800000000003</v>
      </c>
      <c r="M62" s="66">
        <f>+PurchaseOrderReturnExportWithDetailRecordTable[[#This Row],[Số lượng]]*PurchaseOrderReturnExportWithDetailRecordTable[[#This Row],[Giá trả hàng]]</f>
        <v>64468.800000000003</v>
      </c>
    </row>
    <row r="63" spans="1:13" x14ac:dyDescent="0.25">
      <c r="A63" s="63">
        <f>+MONTH(PurchaseOrderReturnExportWithDetailRecordTable[[#This Row],[Thời gian]])</f>
        <v>3</v>
      </c>
      <c r="B63" s="37" t="s">
        <v>20</v>
      </c>
      <c r="C63" s="37" t="s">
        <v>148</v>
      </c>
      <c r="D63" s="38" t="s">
        <v>149</v>
      </c>
      <c r="E63" s="37" t="s">
        <v>326</v>
      </c>
      <c r="F63" s="37" t="s">
        <v>327</v>
      </c>
      <c r="G63" s="37" t="s">
        <v>343</v>
      </c>
      <c r="H63" s="37"/>
      <c r="I63" s="37" t="s">
        <v>143</v>
      </c>
      <c r="J63" s="37" t="s">
        <v>88</v>
      </c>
      <c r="K63" s="39">
        <v>2</v>
      </c>
      <c r="L63" s="66">
        <v>48576</v>
      </c>
      <c r="M63" s="66">
        <f>+PurchaseOrderReturnExportWithDetailRecordTable[[#This Row],[Số lượng]]*PurchaseOrderReturnExportWithDetailRecordTable[[#This Row],[Giá trả hàng]]</f>
        <v>97152</v>
      </c>
    </row>
    <row r="64" spans="1:13" x14ac:dyDescent="0.25">
      <c r="A64" s="63">
        <f>+MONTH(PurchaseOrderReturnExportWithDetailRecordTable[[#This Row],[Thời gian]])</f>
        <v>2</v>
      </c>
      <c r="B64" s="37" t="s">
        <v>20</v>
      </c>
      <c r="C64" s="37" t="s">
        <v>172</v>
      </c>
      <c r="D64" s="38" t="s">
        <v>173</v>
      </c>
      <c r="E64" s="37" t="s">
        <v>326</v>
      </c>
      <c r="F64" s="37" t="s">
        <v>327</v>
      </c>
      <c r="G64" s="37" t="s">
        <v>340</v>
      </c>
      <c r="H64" s="37" t="s">
        <v>329</v>
      </c>
      <c r="I64" s="37" t="s">
        <v>101</v>
      </c>
      <c r="J64" s="37" t="s">
        <v>88</v>
      </c>
      <c r="K64" s="39">
        <v>3</v>
      </c>
      <c r="L64" s="66">
        <v>74923.199999999997</v>
      </c>
      <c r="M64" s="66">
        <f>+PurchaseOrderReturnExportWithDetailRecordTable[[#This Row],[Số lượng]]*PurchaseOrderReturnExportWithDetailRecordTable[[#This Row],[Giá trả hàng]]</f>
        <v>224769.59999999998</v>
      </c>
    </row>
    <row r="65" spans="1:13" x14ac:dyDescent="0.25">
      <c r="A65" s="63">
        <f>+MONTH(PurchaseOrderReturnExportWithDetailRecordTable[[#This Row],[Thời gian]])</f>
        <v>2</v>
      </c>
      <c r="B65" s="37" t="s">
        <v>20</v>
      </c>
      <c r="C65" s="37" t="s">
        <v>172</v>
      </c>
      <c r="D65" s="38" t="s">
        <v>173</v>
      </c>
      <c r="E65" s="37" t="s">
        <v>326</v>
      </c>
      <c r="F65" s="37" t="s">
        <v>327</v>
      </c>
      <c r="G65" s="37" t="s">
        <v>342</v>
      </c>
      <c r="H65" s="37" t="s">
        <v>329</v>
      </c>
      <c r="I65" s="37" t="s">
        <v>126</v>
      </c>
      <c r="J65" s="37" t="s">
        <v>88</v>
      </c>
      <c r="K65" s="39">
        <v>1</v>
      </c>
      <c r="L65" s="66">
        <v>78408</v>
      </c>
      <c r="M65" s="66">
        <f>+PurchaseOrderReturnExportWithDetailRecordTable[[#This Row],[Số lượng]]*PurchaseOrderReturnExportWithDetailRecordTable[[#This Row],[Giá trả hàng]]</f>
        <v>78408</v>
      </c>
    </row>
    <row r="66" spans="1:13" x14ac:dyDescent="0.25">
      <c r="A66" s="63">
        <f>+MONTH(PurchaseOrderReturnExportWithDetailRecordTable[[#This Row],[Thời gian]])</f>
        <v>1</v>
      </c>
      <c r="B66" s="37" t="s">
        <v>20</v>
      </c>
      <c r="C66" s="37" t="s">
        <v>170</v>
      </c>
      <c r="D66" s="38" t="s">
        <v>171</v>
      </c>
      <c r="E66" s="37" t="s">
        <v>326</v>
      </c>
      <c r="F66" s="37" t="s">
        <v>327</v>
      </c>
      <c r="G66" s="37" t="s">
        <v>340</v>
      </c>
      <c r="H66" s="37" t="s">
        <v>329</v>
      </c>
      <c r="I66" s="37" t="s">
        <v>101</v>
      </c>
      <c r="J66" s="37" t="s">
        <v>88</v>
      </c>
      <c r="K66" s="39">
        <v>2</v>
      </c>
      <c r="L66" s="66">
        <v>73560.960000000006</v>
      </c>
      <c r="M66" s="66">
        <f>+PurchaseOrderReturnExportWithDetailRecordTable[[#This Row],[Số lượng]]*PurchaseOrderReturnExportWithDetailRecordTable[[#This Row],[Giá trả hàng]]</f>
        <v>147121.92000000001</v>
      </c>
    </row>
    <row r="67" spans="1:13" x14ac:dyDescent="0.25">
      <c r="A67" s="63">
        <f>+MONTH(PurchaseOrderReturnExportWithDetailRecordTable[[#This Row],[Thời gian]])</f>
        <v>1</v>
      </c>
      <c r="B67" s="37" t="s">
        <v>20</v>
      </c>
      <c r="C67" s="37" t="s">
        <v>170</v>
      </c>
      <c r="D67" s="38" t="s">
        <v>171</v>
      </c>
      <c r="E67" s="37" t="s">
        <v>326</v>
      </c>
      <c r="F67" s="37" t="s">
        <v>327</v>
      </c>
      <c r="G67" s="37" t="s">
        <v>342</v>
      </c>
      <c r="H67" s="37" t="s">
        <v>329</v>
      </c>
      <c r="I67" s="37" t="s">
        <v>126</v>
      </c>
      <c r="J67" s="37" t="s">
        <v>88</v>
      </c>
      <c r="K67" s="39">
        <v>1</v>
      </c>
      <c r="L67" s="66">
        <v>76982.399999999994</v>
      </c>
      <c r="M67" s="66">
        <f>+PurchaseOrderReturnExportWithDetailRecordTable[[#This Row],[Số lượng]]*PurchaseOrderReturnExportWithDetailRecordTable[[#This Row],[Giá trả hàng]]</f>
        <v>76982.399999999994</v>
      </c>
    </row>
    <row r="68" spans="1:13" x14ac:dyDescent="0.25">
      <c r="A68" s="63">
        <f>+MONTH(PurchaseOrderReturnExportWithDetailRecordTable[[#This Row],[Thời gian]])</f>
        <v>1</v>
      </c>
      <c r="B68" s="37" t="s">
        <v>20</v>
      </c>
      <c r="C68" s="37" t="s">
        <v>176</v>
      </c>
      <c r="D68" s="38" t="s">
        <v>177</v>
      </c>
      <c r="E68" s="37" t="s">
        <v>326</v>
      </c>
      <c r="F68" s="37" t="s">
        <v>327</v>
      </c>
      <c r="G68" s="37" t="s">
        <v>340</v>
      </c>
      <c r="H68" s="37" t="s">
        <v>329</v>
      </c>
      <c r="I68" s="37" t="s">
        <v>101</v>
      </c>
      <c r="J68" s="37" t="s">
        <v>88</v>
      </c>
      <c r="K68" s="39">
        <v>1</v>
      </c>
      <c r="L68" s="66">
        <v>76626.0670137782</v>
      </c>
      <c r="M68" s="66">
        <f>+PurchaseOrderReturnExportWithDetailRecordTable[[#This Row],[Số lượng]]*PurchaseOrderReturnExportWithDetailRecordTable[[#This Row],[Giá trả hàng]]</f>
        <v>76626.0670137782</v>
      </c>
    </row>
    <row r="69" spans="1:13" x14ac:dyDescent="0.25">
      <c r="A69" s="63">
        <f>+MONTH(PurchaseOrderReturnExportWithDetailRecordTable[[#This Row],[Thời gian]])</f>
        <v>1</v>
      </c>
      <c r="B69" s="37" t="s">
        <v>20</v>
      </c>
      <c r="C69" s="37" t="s">
        <v>176</v>
      </c>
      <c r="D69" s="38" t="s">
        <v>177</v>
      </c>
      <c r="E69" s="37" t="s">
        <v>326</v>
      </c>
      <c r="F69" s="37" t="s">
        <v>327</v>
      </c>
      <c r="G69" s="37" t="s">
        <v>336</v>
      </c>
      <c r="H69" s="37" t="s">
        <v>335</v>
      </c>
      <c r="I69" s="37" t="s">
        <v>89</v>
      </c>
      <c r="J69" s="37" t="s">
        <v>90</v>
      </c>
      <c r="K69" s="39">
        <v>1</v>
      </c>
      <c r="L69" s="66">
        <v>56643.889538247204</v>
      </c>
      <c r="M69" s="66">
        <f>+PurchaseOrderReturnExportWithDetailRecordTable[[#This Row],[Số lượng]]*PurchaseOrderReturnExportWithDetailRecordTable[[#This Row],[Giá trả hàng]]</f>
        <v>56643.889538247204</v>
      </c>
    </row>
    <row r="70" spans="1:13" x14ac:dyDescent="0.25">
      <c r="A70" s="63">
        <f>+MONTH(PurchaseOrderReturnExportWithDetailRecordTable[[#This Row],[Thời gian]])</f>
        <v>1</v>
      </c>
      <c r="B70" s="37" t="s">
        <v>20</v>
      </c>
      <c r="C70" s="37" t="s">
        <v>176</v>
      </c>
      <c r="D70" s="38" t="s">
        <v>177</v>
      </c>
      <c r="E70" s="37" t="s">
        <v>326</v>
      </c>
      <c r="F70" s="37" t="s">
        <v>327</v>
      </c>
      <c r="G70" s="37" t="s">
        <v>343</v>
      </c>
      <c r="H70" s="37"/>
      <c r="I70" s="37" t="s">
        <v>143</v>
      </c>
      <c r="J70" s="37" t="s">
        <v>88</v>
      </c>
      <c r="K70" s="39">
        <v>1</v>
      </c>
      <c r="L70" s="66">
        <v>49680.043447974589</v>
      </c>
      <c r="M70" s="66">
        <f>+PurchaseOrderReturnExportWithDetailRecordTable[[#This Row],[Số lượng]]*PurchaseOrderReturnExportWithDetailRecordTable[[#This Row],[Giá trả hàng]]</f>
        <v>49680.043447974589</v>
      </c>
    </row>
    <row r="71" spans="1:13" x14ac:dyDescent="0.25">
      <c r="A71" s="63">
        <f>+MONTH(PurchaseOrderReturnExportWithDetailRecordTable[[#This Row],[Thời gian]])</f>
        <v>1</v>
      </c>
      <c r="B71" s="37" t="s">
        <v>20</v>
      </c>
      <c r="C71" s="37" t="s">
        <v>182</v>
      </c>
      <c r="D71" s="38" t="s">
        <v>183</v>
      </c>
      <c r="E71" s="37" t="s">
        <v>326</v>
      </c>
      <c r="F71" s="37" t="s">
        <v>327</v>
      </c>
      <c r="G71" s="37" t="s">
        <v>342</v>
      </c>
      <c r="H71" s="37" t="s">
        <v>329</v>
      </c>
      <c r="I71" s="37" t="s">
        <v>126</v>
      </c>
      <c r="J71" s="37" t="s">
        <v>88</v>
      </c>
      <c r="K71" s="39">
        <v>1</v>
      </c>
      <c r="L71" s="66">
        <v>80190</v>
      </c>
      <c r="M71" s="66">
        <f>+PurchaseOrderReturnExportWithDetailRecordTable[[#This Row],[Số lượng]]*PurchaseOrderReturnExportWithDetailRecordTable[[#This Row],[Giá trả hàng]]</f>
        <v>80190</v>
      </c>
    </row>
    <row r="72" spans="1:13" x14ac:dyDescent="0.25">
      <c r="A72" s="63">
        <f>+MONTH(PurchaseOrderReturnExportWithDetailRecordTable[[#This Row],[Thời gian]])</f>
        <v>12</v>
      </c>
      <c r="B72" s="37" t="s">
        <v>20</v>
      </c>
      <c r="C72" s="37" t="s">
        <v>152</v>
      </c>
      <c r="D72" s="38" t="s">
        <v>153</v>
      </c>
      <c r="E72" s="37" t="s">
        <v>326</v>
      </c>
      <c r="F72" s="37" t="s">
        <v>327</v>
      </c>
      <c r="G72" s="37" t="s">
        <v>336</v>
      </c>
      <c r="H72" s="37" t="s">
        <v>335</v>
      </c>
      <c r="I72" s="37" t="s">
        <v>89</v>
      </c>
      <c r="J72" s="37" t="s">
        <v>90</v>
      </c>
      <c r="K72" s="39">
        <v>5</v>
      </c>
      <c r="L72" s="66">
        <v>53284.962972926231</v>
      </c>
      <c r="M72" s="66">
        <f>+PurchaseOrderReturnExportWithDetailRecordTable[[#This Row],[Số lượng]]*PurchaseOrderReturnExportWithDetailRecordTable[[#This Row],[Giá trả hàng]]</f>
        <v>266424.81486463116</v>
      </c>
    </row>
    <row r="73" spans="1:13" x14ac:dyDescent="0.25">
      <c r="A73" s="63">
        <f>+MONTH(PurchaseOrderReturnExportWithDetailRecordTable[[#This Row],[Thời gian]])</f>
        <v>12</v>
      </c>
      <c r="B73" s="37" t="s">
        <v>20</v>
      </c>
      <c r="C73" s="37" t="s">
        <v>152</v>
      </c>
      <c r="D73" s="38" t="s">
        <v>153</v>
      </c>
      <c r="E73" s="37" t="s">
        <v>326</v>
      </c>
      <c r="F73" s="37" t="s">
        <v>327</v>
      </c>
      <c r="G73" s="37" t="s">
        <v>338</v>
      </c>
      <c r="H73" s="37" t="s">
        <v>337</v>
      </c>
      <c r="I73" s="37" t="s">
        <v>91</v>
      </c>
      <c r="J73" s="37" t="s">
        <v>90</v>
      </c>
      <c r="K73" s="39">
        <v>5</v>
      </c>
      <c r="L73" s="66">
        <v>52462.037027073762</v>
      </c>
      <c r="M73" s="66">
        <f>+PurchaseOrderReturnExportWithDetailRecordTable[[#This Row],[Số lượng]]*PurchaseOrderReturnExportWithDetailRecordTable[[#This Row],[Giá trả hàng]]</f>
        <v>262310.18513536884</v>
      </c>
    </row>
    <row r="74" spans="1:13" x14ac:dyDescent="0.25">
      <c r="A74" s="63">
        <f>+MONTH(PurchaseOrderReturnExportWithDetailRecordTable[[#This Row],[Thời gian]])</f>
        <v>12</v>
      </c>
      <c r="B74" s="37" t="s">
        <v>20</v>
      </c>
      <c r="C74" s="37" t="s">
        <v>160</v>
      </c>
      <c r="D74" s="38" t="s">
        <v>161</v>
      </c>
      <c r="E74" s="37" t="s">
        <v>326</v>
      </c>
      <c r="F74" s="37" t="s">
        <v>327</v>
      </c>
      <c r="G74" s="37" t="s">
        <v>343</v>
      </c>
      <c r="H74" s="37"/>
      <c r="I74" s="37" t="s">
        <v>143</v>
      </c>
      <c r="J74" s="37" t="s">
        <v>88</v>
      </c>
      <c r="K74" s="39">
        <v>1</v>
      </c>
      <c r="L74" s="66">
        <v>49680</v>
      </c>
      <c r="M74" s="66">
        <f>+PurchaseOrderReturnExportWithDetailRecordTable[[#This Row],[Số lượng]]*PurchaseOrderReturnExportWithDetailRecordTable[[#This Row],[Giá trả hàng]]</f>
        <v>49680</v>
      </c>
    </row>
    <row r="75" spans="1:13" x14ac:dyDescent="0.25">
      <c r="A75" s="63">
        <f>+MONTH(PurchaseOrderReturnExportWithDetailRecordTable[[#This Row],[Thời gian]])</f>
        <v>12</v>
      </c>
      <c r="B75" s="37" t="s">
        <v>20</v>
      </c>
      <c r="C75" s="37" t="s">
        <v>174</v>
      </c>
      <c r="D75" s="38" t="s">
        <v>175</v>
      </c>
      <c r="E75" s="37" t="s">
        <v>326</v>
      </c>
      <c r="F75" s="37" t="s">
        <v>327</v>
      </c>
      <c r="G75" s="37" t="s">
        <v>343</v>
      </c>
      <c r="H75" s="37"/>
      <c r="I75" s="37" t="s">
        <v>143</v>
      </c>
      <c r="J75" s="37" t="s">
        <v>88</v>
      </c>
      <c r="K75" s="39">
        <v>4</v>
      </c>
      <c r="L75" s="66">
        <v>47692.882089182305</v>
      </c>
      <c r="M75" s="66">
        <f>+PurchaseOrderReturnExportWithDetailRecordTable[[#This Row],[Số lượng]]*PurchaseOrderReturnExportWithDetailRecordTable[[#This Row],[Giá trả hàng]]</f>
        <v>190771.52835672922</v>
      </c>
    </row>
    <row r="76" spans="1:13" x14ac:dyDescent="0.25">
      <c r="A76" s="63">
        <f>+MONTH(PurchaseOrderReturnExportWithDetailRecordTable[[#This Row],[Thời gian]])</f>
        <v>12</v>
      </c>
      <c r="B76" s="37" t="s">
        <v>20</v>
      </c>
      <c r="C76" s="37" t="s">
        <v>174</v>
      </c>
      <c r="D76" s="38" t="s">
        <v>175</v>
      </c>
      <c r="E76" s="37" t="s">
        <v>326</v>
      </c>
      <c r="F76" s="37" t="s">
        <v>327</v>
      </c>
      <c r="G76" s="37" t="s">
        <v>338</v>
      </c>
      <c r="H76" s="37" t="s">
        <v>337</v>
      </c>
      <c r="I76" s="37" t="s">
        <v>91</v>
      </c>
      <c r="J76" s="37" t="s">
        <v>90</v>
      </c>
      <c r="K76" s="39">
        <v>3</v>
      </c>
      <c r="L76" s="66">
        <v>53538.370550460786</v>
      </c>
      <c r="M76" s="66">
        <f>+PurchaseOrderReturnExportWithDetailRecordTable[[#This Row],[Số lượng]]*PurchaseOrderReturnExportWithDetailRecordTable[[#This Row],[Giá trả hàng]]</f>
        <v>160615.11165138235</v>
      </c>
    </row>
    <row r="77" spans="1:13" x14ac:dyDescent="0.25">
      <c r="A77" s="63">
        <f>+MONTH(PurchaseOrderReturnExportWithDetailRecordTable[[#This Row],[Thời gian]])</f>
        <v>12</v>
      </c>
      <c r="B77" s="37" t="s">
        <v>20</v>
      </c>
      <c r="C77" s="37" t="s">
        <v>174</v>
      </c>
      <c r="D77" s="38" t="s">
        <v>175</v>
      </c>
      <c r="E77" s="37" t="s">
        <v>326</v>
      </c>
      <c r="F77" s="37" t="s">
        <v>327</v>
      </c>
      <c r="G77" s="37" t="s">
        <v>336</v>
      </c>
      <c r="H77" s="37" t="s">
        <v>335</v>
      </c>
      <c r="I77" s="37" t="s">
        <v>89</v>
      </c>
      <c r="J77" s="37" t="s">
        <v>90</v>
      </c>
      <c r="K77" s="39">
        <v>2</v>
      </c>
      <c r="L77" s="66">
        <v>54378.179995944214</v>
      </c>
      <c r="M77" s="66">
        <f>+PurchaseOrderReturnExportWithDetailRecordTable[[#This Row],[Số lượng]]*PurchaseOrderReturnExportWithDetailRecordTable[[#This Row],[Giá trả hàng]]</f>
        <v>108756.35999188843</v>
      </c>
    </row>
    <row r="78" spans="1:13" x14ac:dyDescent="0.25">
      <c r="A78" s="63">
        <f>+MONTH(PurchaseOrderReturnExportWithDetailRecordTable[[#This Row],[Thời gian]])</f>
        <v>12</v>
      </c>
      <c r="B78" s="37" t="s">
        <v>20</v>
      </c>
      <c r="C78" s="37" t="s">
        <v>178</v>
      </c>
      <c r="D78" s="38" t="s">
        <v>179</v>
      </c>
      <c r="E78" s="37" t="s">
        <v>326</v>
      </c>
      <c r="F78" s="37" t="s">
        <v>327</v>
      </c>
      <c r="G78" s="37" t="s">
        <v>338</v>
      </c>
      <c r="H78" s="37" t="s">
        <v>337</v>
      </c>
      <c r="I78" s="37" t="s">
        <v>91</v>
      </c>
      <c r="J78" s="37" t="s">
        <v>90</v>
      </c>
      <c r="K78" s="39">
        <v>3</v>
      </c>
      <c r="L78" s="66">
        <v>53538.27</v>
      </c>
      <c r="M78" s="66">
        <f>+PurchaseOrderReturnExportWithDetailRecordTable[[#This Row],[Số lượng]]*PurchaseOrderReturnExportWithDetailRecordTable[[#This Row],[Giá trả hàng]]</f>
        <v>160614.81</v>
      </c>
    </row>
    <row r="79" spans="1:13" x14ac:dyDescent="0.25">
      <c r="A79" s="63">
        <f>+MONTH(PurchaseOrderReturnExportWithDetailRecordTable[[#This Row],[Thời gian]])</f>
        <v>11</v>
      </c>
      <c r="B79" s="37" t="s">
        <v>20</v>
      </c>
      <c r="C79" s="37" t="s">
        <v>180</v>
      </c>
      <c r="D79" s="38" t="s">
        <v>181</v>
      </c>
      <c r="E79" s="37" t="s">
        <v>326</v>
      </c>
      <c r="F79" s="37" t="s">
        <v>327</v>
      </c>
      <c r="G79" s="37" t="s">
        <v>330</v>
      </c>
      <c r="H79" s="37" t="s">
        <v>329</v>
      </c>
      <c r="I79" s="37" t="s">
        <v>109</v>
      </c>
      <c r="J79" s="37" t="s">
        <v>88</v>
      </c>
      <c r="K79" s="39">
        <v>1</v>
      </c>
      <c r="L79" s="66">
        <v>119943</v>
      </c>
      <c r="M79" s="66">
        <f>+PurchaseOrderReturnExportWithDetailRecordTable[[#This Row],[Số lượng]]*PurchaseOrderReturnExportWithDetailRecordTable[[#This Row],[Giá trả hàng]]</f>
        <v>119943</v>
      </c>
    </row>
    <row r="80" spans="1:13" x14ac:dyDescent="0.25">
      <c r="A80" s="63">
        <f>+MONTH(PurchaseOrderReturnExportWithDetailRecordTable[[#This Row],[Thời gian]])</f>
        <v>10</v>
      </c>
      <c r="B80" s="37" t="s">
        <v>20</v>
      </c>
      <c r="C80" s="37" t="s">
        <v>156</v>
      </c>
      <c r="D80" s="38" t="s">
        <v>157</v>
      </c>
      <c r="E80" s="37" t="s">
        <v>326</v>
      </c>
      <c r="F80" s="37" t="s">
        <v>327</v>
      </c>
      <c r="G80" s="37" t="s">
        <v>340</v>
      </c>
      <c r="H80" s="37" t="s">
        <v>329</v>
      </c>
      <c r="I80" s="37" t="s">
        <v>101</v>
      </c>
      <c r="J80" s="37" t="s">
        <v>88</v>
      </c>
      <c r="K80" s="39">
        <v>3</v>
      </c>
      <c r="L80" s="66">
        <v>73560.960000000006</v>
      </c>
      <c r="M80" s="66">
        <f>+PurchaseOrderReturnExportWithDetailRecordTable[[#This Row],[Số lượng]]*PurchaseOrderReturnExportWithDetailRecordTable[[#This Row],[Giá trả hàng]]</f>
        <v>220682.88</v>
      </c>
    </row>
    <row r="81" spans="1:13" x14ac:dyDescent="0.25">
      <c r="A81" s="63">
        <f>+MONTH(PurchaseOrderReturnExportWithDetailRecordTable[[#This Row],[Thời gian]])</f>
        <v>10</v>
      </c>
      <c r="B81" s="37" t="s">
        <v>20</v>
      </c>
      <c r="C81" s="37" t="s">
        <v>156</v>
      </c>
      <c r="D81" s="38" t="s">
        <v>157</v>
      </c>
      <c r="E81" s="37" t="s">
        <v>326</v>
      </c>
      <c r="F81" s="37" t="s">
        <v>327</v>
      </c>
      <c r="G81" s="37" t="s">
        <v>343</v>
      </c>
      <c r="H81" s="37"/>
      <c r="I81" s="37" t="s">
        <v>143</v>
      </c>
      <c r="J81" s="37" t="s">
        <v>88</v>
      </c>
      <c r="K81" s="39">
        <v>4</v>
      </c>
      <c r="L81" s="66">
        <v>47692.800000000003</v>
      </c>
      <c r="M81" s="66">
        <f>+PurchaseOrderReturnExportWithDetailRecordTable[[#This Row],[Số lượng]]*PurchaseOrderReturnExportWithDetailRecordTable[[#This Row],[Giá trả hàng]]</f>
        <v>190771.20000000001</v>
      </c>
    </row>
    <row r="82" spans="1:13" x14ac:dyDescent="0.25">
      <c r="A82" s="63">
        <f>+MONTH(PurchaseOrderReturnExportWithDetailRecordTable[[#This Row],[Thời gian]])</f>
        <v>10</v>
      </c>
      <c r="B82" s="37" t="s">
        <v>20</v>
      </c>
      <c r="C82" s="37" t="s">
        <v>156</v>
      </c>
      <c r="D82" s="38" t="s">
        <v>157</v>
      </c>
      <c r="E82" s="37" t="s">
        <v>326</v>
      </c>
      <c r="F82" s="37" t="s">
        <v>327</v>
      </c>
      <c r="G82" s="37" t="s">
        <v>342</v>
      </c>
      <c r="H82" s="37" t="s">
        <v>329</v>
      </c>
      <c r="I82" s="37" t="s">
        <v>126</v>
      </c>
      <c r="J82" s="37" t="s">
        <v>88</v>
      </c>
      <c r="K82" s="39">
        <v>1</v>
      </c>
      <c r="L82" s="66">
        <v>76982.399999999994</v>
      </c>
      <c r="M82" s="66">
        <f>+PurchaseOrderReturnExportWithDetailRecordTable[[#This Row],[Số lượng]]*PurchaseOrderReturnExportWithDetailRecordTable[[#This Row],[Giá trả hàng]]</f>
        <v>76982.399999999994</v>
      </c>
    </row>
    <row r="83" spans="1:13" x14ac:dyDescent="0.25">
      <c r="A83" s="63">
        <f>+MONTH(PurchaseOrderReturnExportWithDetailRecordTable[[#This Row],[Thời gian]])</f>
        <v>10</v>
      </c>
      <c r="B83" s="37" t="s">
        <v>20</v>
      </c>
      <c r="C83" s="37" t="s">
        <v>156</v>
      </c>
      <c r="D83" s="38" t="s">
        <v>157</v>
      </c>
      <c r="E83" s="37" t="s">
        <v>326</v>
      </c>
      <c r="F83" s="37" t="s">
        <v>327</v>
      </c>
      <c r="G83" s="37" t="s">
        <v>336</v>
      </c>
      <c r="H83" s="37" t="s">
        <v>335</v>
      </c>
      <c r="I83" s="37" t="s">
        <v>89</v>
      </c>
      <c r="J83" s="37" t="s">
        <v>90</v>
      </c>
      <c r="K83" s="39">
        <v>1</v>
      </c>
      <c r="L83" s="66">
        <v>54378.080000000002</v>
      </c>
      <c r="M83" s="66">
        <f>+PurchaseOrderReturnExportWithDetailRecordTable[[#This Row],[Số lượng]]*PurchaseOrderReturnExportWithDetailRecordTable[[#This Row],[Giá trả hàng]]</f>
        <v>54378.080000000002</v>
      </c>
    </row>
    <row r="84" spans="1:13" x14ac:dyDescent="0.25">
      <c r="A84" s="63">
        <f>+MONTH(PurchaseOrderReturnExportWithDetailRecordTable[[#This Row],[Thời gian]])</f>
        <v>10</v>
      </c>
      <c r="B84" s="37" t="s">
        <v>20</v>
      </c>
      <c r="C84" s="37" t="s">
        <v>156</v>
      </c>
      <c r="D84" s="38" t="s">
        <v>157</v>
      </c>
      <c r="E84" s="37" t="s">
        <v>326</v>
      </c>
      <c r="F84" s="37" t="s">
        <v>327</v>
      </c>
      <c r="G84" s="37" t="s">
        <v>338</v>
      </c>
      <c r="H84" s="37" t="s">
        <v>337</v>
      </c>
      <c r="I84" s="37" t="s">
        <v>91</v>
      </c>
      <c r="J84" s="37" t="s">
        <v>90</v>
      </c>
      <c r="K84" s="39">
        <v>1</v>
      </c>
      <c r="L84" s="66">
        <v>53538.27</v>
      </c>
      <c r="M84" s="66">
        <f>+PurchaseOrderReturnExportWithDetailRecordTable[[#This Row],[Số lượng]]*PurchaseOrderReturnExportWithDetailRecordTable[[#This Row],[Giá trả hàng]]</f>
        <v>53538.27</v>
      </c>
    </row>
    <row r="85" spans="1:13" x14ac:dyDescent="0.25">
      <c r="A85" s="63">
        <f>+MONTH(PurchaseOrderReturnExportWithDetailRecordTable[[#This Row],[Thời gian]])</f>
        <v>7</v>
      </c>
      <c r="B85" s="37" t="s">
        <v>20</v>
      </c>
      <c r="C85" s="37" t="s">
        <v>150</v>
      </c>
      <c r="D85" s="38" t="s">
        <v>151</v>
      </c>
      <c r="E85" s="37" t="s">
        <v>326</v>
      </c>
      <c r="F85" s="37" t="s">
        <v>327</v>
      </c>
      <c r="G85" s="37" t="s">
        <v>332</v>
      </c>
      <c r="H85" s="37" t="s">
        <v>329</v>
      </c>
      <c r="I85" s="37" t="s">
        <v>120</v>
      </c>
      <c r="J85" s="37" t="s">
        <v>88</v>
      </c>
      <c r="K85" s="39">
        <v>1</v>
      </c>
      <c r="L85" s="66">
        <v>61585.919999999998</v>
      </c>
      <c r="M85" s="66">
        <f>+PurchaseOrderReturnExportWithDetailRecordTable[[#This Row],[Số lượng]]*PurchaseOrderReturnExportWithDetailRecordTable[[#This Row],[Giá trả hàng]]</f>
        <v>61585.919999999998</v>
      </c>
    </row>
    <row r="86" spans="1:13" x14ac:dyDescent="0.25">
      <c r="A86" s="63">
        <f>+MONTH(PurchaseOrderReturnExportWithDetailRecordTable[[#This Row],[Thời gian]])</f>
        <v>7</v>
      </c>
      <c r="B86" s="37" t="s">
        <v>20</v>
      </c>
      <c r="C86" s="37" t="s">
        <v>158</v>
      </c>
      <c r="D86" s="38" t="s">
        <v>159</v>
      </c>
      <c r="E86" s="37" t="s">
        <v>326</v>
      </c>
      <c r="F86" s="37" t="s">
        <v>327</v>
      </c>
      <c r="G86" s="37" t="s">
        <v>330</v>
      </c>
      <c r="H86" s="37" t="s">
        <v>329</v>
      </c>
      <c r="I86" s="37" t="s">
        <v>109</v>
      </c>
      <c r="J86" s="37" t="s">
        <v>88</v>
      </c>
      <c r="K86" s="39">
        <v>1</v>
      </c>
      <c r="L86" s="66">
        <v>115144.93</v>
      </c>
      <c r="M86" s="66">
        <f>+PurchaseOrderReturnExportWithDetailRecordTable[[#This Row],[Số lượng]]*PurchaseOrderReturnExportWithDetailRecordTable[[#This Row],[Giá trả hàng]]</f>
        <v>115144.93</v>
      </c>
    </row>
    <row r="87" spans="1:13" x14ac:dyDescent="0.25">
      <c r="A87" s="63">
        <f>+MONTH(PurchaseOrderReturnExportWithDetailRecordTable[[#This Row],[Thời gian]])</f>
        <v>7</v>
      </c>
      <c r="B87" s="37" t="s">
        <v>20</v>
      </c>
      <c r="C87" s="37" t="s">
        <v>158</v>
      </c>
      <c r="D87" s="38" t="s">
        <v>159</v>
      </c>
      <c r="E87" s="37" t="s">
        <v>326</v>
      </c>
      <c r="F87" s="37" t="s">
        <v>327</v>
      </c>
      <c r="G87" s="37" t="s">
        <v>338</v>
      </c>
      <c r="H87" s="37" t="s">
        <v>337</v>
      </c>
      <c r="I87" s="37" t="s">
        <v>91</v>
      </c>
      <c r="J87" s="37" t="s">
        <v>90</v>
      </c>
      <c r="K87" s="39">
        <v>1</v>
      </c>
      <c r="L87" s="66">
        <v>54378.080000000002</v>
      </c>
      <c r="M87" s="66">
        <f>+PurchaseOrderReturnExportWithDetailRecordTable[[#This Row],[Số lượng]]*PurchaseOrderReturnExportWithDetailRecordTable[[#This Row],[Giá trả hàng]]</f>
        <v>54378.080000000002</v>
      </c>
    </row>
    <row r="88" spans="1:13" x14ac:dyDescent="0.25">
      <c r="A88" s="63">
        <f>+MONTH(PurchaseOrderReturnExportWithDetailRecordTable[[#This Row],[Thời gian]])</f>
        <v>7</v>
      </c>
      <c r="B88" s="37" t="s">
        <v>20</v>
      </c>
      <c r="C88" s="37" t="s">
        <v>166</v>
      </c>
      <c r="D88" s="38" t="s">
        <v>167</v>
      </c>
      <c r="E88" s="37" t="s">
        <v>326</v>
      </c>
      <c r="F88" s="37" t="s">
        <v>327</v>
      </c>
      <c r="G88" s="37" t="s">
        <v>341</v>
      </c>
      <c r="H88" s="37" t="s">
        <v>329</v>
      </c>
      <c r="I88" s="37" t="s">
        <v>102</v>
      </c>
      <c r="J88" s="37" t="s">
        <v>100</v>
      </c>
      <c r="K88" s="39">
        <v>5</v>
      </c>
      <c r="L88" s="66">
        <v>94089.600000000006</v>
      </c>
      <c r="M88" s="66">
        <f>+PurchaseOrderReturnExportWithDetailRecordTable[[#This Row],[Số lượng]]*PurchaseOrderReturnExportWithDetailRecordTable[[#This Row],[Giá trả hàng]]</f>
        <v>470448</v>
      </c>
    </row>
    <row r="89" spans="1:13" x14ac:dyDescent="0.25">
      <c r="A89" s="63">
        <f>+MONTH(PurchaseOrderReturnExportWithDetailRecordTable[[#This Row],[Thời gian]])</f>
        <v>6</v>
      </c>
      <c r="B89" s="37" t="s">
        <v>20</v>
      </c>
      <c r="C89" s="37" t="s">
        <v>162</v>
      </c>
      <c r="D89" s="38" t="s">
        <v>163</v>
      </c>
      <c r="E89" s="37" t="s">
        <v>326</v>
      </c>
      <c r="F89" s="37" t="s">
        <v>327</v>
      </c>
      <c r="G89" s="37" t="s">
        <v>339</v>
      </c>
      <c r="H89" s="37" t="s">
        <v>329</v>
      </c>
      <c r="I89" s="37" t="s">
        <v>99</v>
      </c>
      <c r="J89" s="37" t="s">
        <v>100</v>
      </c>
      <c r="K89" s="39">
        <v>5</v>
      </c>
      <c r="L89" s="66">
        <v>98351.28</v>
      </c>
      <c r="M89" s="66">
        <f>+PurchaseOrderReturnExportWithDetailRecordTable[[#This Row],[Số lượng]]*PurchaseOrderReturnExportWithDetailRecordTable[[#This Row],[Giá trả hàng]]</f>
        <v>491756.4</v>
      </c>
    </row>
    <row r="90" spans="1:13" x14ac:dyDescent="0.25">
      <c r="A90" s="63">
        <f>+MONTH(PurchaseOrderReturnExportWithDetailRecordTable[[#This Row],[Thời gian]])</f>
        <v>6</v>
      </c>
      <c r="B90" s="37" t="s">
        <v>20</v>
      </c>
      <c r="C90" s="37" t="s">
        <v>162</v>
      </c>
      <c r="D90" s="38" t="s">
        <v>163</v>
      </c>
      <c r="E90" s="37" t="s">
        <v>326</v>
      </c>
      <c r="F90" s="37" t="s">
        <v>327</v>
      </c>
      <c r="G90" s="37" t="s">
        <v>331</v>
      </c>
      <c r="H90" s="37" t="s">
        <v>329</v>
      </c>
      <c r="I90" s="37" t="s">
        <v>87</v>
      </c>
      <c r="J90" s="37" t="s">
        <v>88</v>
      </c>
      <c r="K90" s="39">
        <v>1</v>
      </c>
      <c r="L90" s="66">
        <v>56966.76</v>
      </c>
      <c r="M90" s="66">
        <f>+PurchaseOrderReturnExportWithDetailRecordTable[[#This Row],[Số lượng]]*PurchaseOrderReturnExportWithDetailRecordTable[[#This Row],[Giá trả hàng]]</f>
        <v>56966.76</v>
      </c>
    </row>
    <row r="91" spans="1:13" x14ac:dyDescent="0.25">
      <c r="A91" s="63">
        <f>+MONTH(PurchaseOrderReturnExportWithDetailRecordTable[[#This Row],[Thời gian]])</f>
        <v>6</v>
      </c>
      <c r="B91" s="37" t="s">
        <v>20</v>
      </c>
      <c r="C91" s="37" t="s">
        <v>162</v>
      </c>
      <c r="D91" s="38" t="s">
        <v>163</v>
      </c>
      <c r="E91" s="37" t="s">
        <v>326</v>
      </c>
      <c r="F91" s="37" t="s">
        <v>327</v>
      </c>
      <c r="G91" s="37" t="s">
        <v>336</v>
      </c>
      <c r="H91" s="37" t="s">
        <v>335</v>
      </c>
      <c r="I91" s="37" t="s">
        <v>89</v>
      </c>
      <c r="J91" s="37" t="s">
        <v>90</v>
      </c>
      <c r="K91" s="39">
        <v>1</v>
      </c>
      <c r="L91" s="66">
        <v>48940.2</v>
      </c>
      <c r="M91" s="66">
        <f>+PurchaseOrderReturnExportWithDetailRecordTable[[#This Row],[Số lượng]]*PurchaseOrderReturnExportWithDetailRecordTable[[#This Row],[Giá trả hàng]]</f>
        <v>48940.2</v>
      </c>
    </row>
    <row r="92" spans="1:13" x14ac:dyDescent="0.25">
      <c r="A92" s="63">
        <f>+MONTH(PurchaseOrderReturnExportWithDetailRecordTable[[#This Row],[Thời gian]])</f>
        <v>1</v>
      </c>
      <c r="B92" s="37"/>
      <c r="C92" s="37"/>
      <c r="D92" s="38"/>
      <c r="E92" s="37"/>
      <c r="F92" s="37"/>
      <c r="G92" s="37"/>
      <c r="H92" s="37"/>
      <c r="I92" s="37"/>
      <c r="J92" s="37"/>
      <c r="K92" s="39"/>
      <c r="L92" s="66"/>
      <c r="M92" s="66">
        <v>150144</v>
      </c>
    </row>
    <row r="93" spans="1:13" x14ac:dyDescent="0.25">
      <c r="A93" s="63">
        <f>+MONTH(PurchaseOrderReturnExportWithDetailRecordTable[[#This Row],[Thời gian]])</f>
        <v>5</v>
      </c>
      <c r="B93" s="67" t="s">
        <v>186</v>
      </c>
      <c r="C93" s="67" t="s">
        <v>189</v>
      </c>
      <c r="D93" s="68" t="s">
        <v>190</v>
      </c>
      <c r="E93" s="67" t="s">
        <v>326</v>
      </c>
      <c r="F93" s="67" t="s">
        <v>327</v>
      </c>
      <c r="G93" s="67" t="s">
        <v>342</v>
      </c>
      <c r="H93" s="67" t="s">
        <v>329</v>
      </c>
      <c r="I93" s="67" t="s">
        <v>126</v>
      </c>
      <c r="J93" s="67" t="s">
        <v>88</v>
      </c>
      <c r="K93" s="69">
        <v>2</v>
      </c>
      <c r="L93" s="70">
        <v>78408.070866141701</v>
      </c>
      <c r="M93" s="70">
        <f>+PurchaseOrderReturnExportWithDetailRecordTable[[#This Row],[Số lượng]]*PurchaseOrderReturnExportWithDetailRecordTable[[#This Row],[Giá trả hàng]]</f>
        <v>156816.1417322834</v>
      </c>
    </row>
    <row r="94" spans="1:13" x14ac:dyDescent="0.25">
      <c r="A94" s="63">
        <f>+MONTH(PurchaseOrderReturnExportWithDetailRecordTable[[#This Row],[Thời gian]])</f>
        <v>5</v>
      </c>
      <c r="B94" s="67" t="s">
        <v>186</v>
      </c>
      <c r="C94" s="67" t="s">
        <v>189</v>
      </c>
      <c r="D94" s="68" t="s">
        <v>190</v>
      </c>
      <c r="E94" s="67" t="s">
        <v>326</v>
      </c>
      <c r="F94" s="67" t="s">
        <v>327</v>
      </c>
      <c r="G94" s="67" t="s">
        <v>331</v>
      </c>
      <c r="H94" s="67" t="s">
        <v>329</v>
      </c>
      <c r="I94" s="67" t="s">
        <v>87</v>
      </c>
      <c r="J94" s="67" t="s">
        <v>88</v>
      </c>
      <c r="K94" s="69">
        <v>1</v>
      </c>
      <c r="L94" s="70">
        <v>64468.858267716532</v>
      </c>
      <c r="M94" s="70">
        <f>+PurchaseOrderReturnExportWithDetailRecordTable[[#This Row],[Số lượng]]*PurchaseOrderReturnExportWithDetailRecordTable[[#This Row],[Giá trả hàng]]</f>
        <v>64468.858267716532</v>
      </c>
    </row>
    <row r="95" spans="1:13" x14ac:dyDescent="0.25">
      <c r="A95" s="63">
        <f>+MONTH(PurchaseOrderReturnExportWithDetailRecordTable[[#This Row],[Thời gian]])</f>
        <v>4</v>
      </c>
      <c r="B95" s="67" t="s">
        <v>186</v>
      </c>
      <c r="C95" s="67" t="s">
        <v>199</v>
      </c>
      <c r="D95" s="68" t="s">
        <v>200</v>
      </c>
      <c r="E95" s="67" t="s">
        <v>326</v>
      </c>
      <c r="F95" s="67" t="s">
        <v>327</v>
      </c>
      <c r="G95" s="67" t="s">
        <v>333</v>
      </c>
      <c r="H95" s="67" t="s">
        <v>329</v>
      </c>
      <c r="I95" s="67" t="s">
        <v>92</v>
      </c>
      <c r="J95" s="67" t="s">
        <v>88</v>
      </c>
      <c r="K95" s="69">
        <v>1</v>
      </c>
      <c r="L95" s="70">
        <v>92704</v>
      </c>
      <c r="M95" s="70">
        <f>+PurchaseOrderReturnExportWithDetailRecordTable[[#This Row],[Số lượng]]*PurchaseOrderReturnExportWithDetailRecordTable[[#This Row],[Giá trả hàng]]</f>
        <v>92704</v>
      </c>
    </row>
    <row r="96" spans="1:13" x14ac:dyDescent="0.25">
      <c r="A96" s="63">
        <f>+MONTH(PurchaseOrderReturnExportWithDetailRecordTable[[#This Row],[Thời gian]])</f>
        <v>4</v>
      </c>
      <c r="B96" s="67" t="s">
        <v>186</v>
      </c>
      <c r="C96" s="67" t="s">
        <v>209</v>
      </c>
      <c r="D96" s="68" t="s">
        <v>210</v>
      </c>
      <c r="E96" s="67" t="s">
        <v>326</v>
      </c>
      <c r="F96" s="67" t="s">
        <v>327</v>
      </c>
      <c r="G96" s="67" t="s">
        <v>339</v>
      </c>
      <c r="H96" s="67" t="s">
        <v>329</v>
      </c>
      <c r="I96" s="67" t="s">
        <v>99</v>
      </c>
      <c r="J96" s="67" t="s">
        <v>100</v>
      </c>
      <c r="K96" s="69">
        <v>2</v>
      </c>
      <c r="L96" s="70">
        <v>111302.5</v>
      </c>
      <c r="M96" s="70">
        <f>+PurchaseOrderReturnExportWithDetailRecordTable[[#This Row],[Số lượng]]*PurchaseOrderReturnExportWithDetailRecordTable[[#This Row],[Giá trả hàng]]</f>
        <v>222605</v>
      </c>
    </row>
    <row r="97" spans="1:13" x14ac:dyDescent="0.25">
      <c r="A97" s="63">
        <f>+MONTH(PurchaseOrderReturnExportWithDetailRecordTable[[#This Row],[Thời gian]])</f>
        <v>3</v>
      </c>
      <c r="B97" s="67" t="s">
        <v>186</v>
      </c>
      <c r="C97" s="67" t="s">
        <v>191</v>
      </c>
      <c r="D97" s="68" t="s">
        <v>192</v>
      </c>
      <c r="E97" s="67" t="s">
        <v>326</v>
      </c>
      <c r="F97" s="67" t="s">
        <v>327</v>
      </c>
      <c r="G97" s="67" t="s">
        <v>341</v>
      </c>
      <c r="H97" s="67" t="s">
        <v>329</v>
      </c>
      <c r="I97" s="67" t="s">
        <v>102</v>
      </c>
      <c r="J97" s="67" t="s">
        <v>100</v>
      </c>
      <c r="K97" s="69">
        <v>1</v>
      </c>
      <c r="L97" s="70">
        <v>95832</v>
      </c>
      <c r="M97" s="70">
        <f>+PurchaseOrderReturnExportWithDetailRecordTable[[#This Row],[Số lượng]]*PurchaseOrderReturnExportWithDetailRecordTable[[#This Row],[Giá trả hàng]]</f>
        <v>95832</v>
      </c>
    </row>
    <row r="98" spans="1:13" x14ac:dyDescent="0.25">
      <c r="A98" s="63">
        <f>+MONTH(PurchaseOrderReturnExportWithDetailRecordTable[[#This Row],[Thời gian]])</f>
        <v>3</v>
      </c>
      <c r="B98" s="67" t="s">
        <v>186</v>
      </c>
      <c r="C98" s="67" t="s">
        <v>201</v>
      </c>
      <c r="D98" s="68" t="s">
        <v>202</v>
      </c>
      <c r="E98" s="67" t="s">
        <v>326</v>
      </c>
      <c r="F98" s="67" t="s">
        <v>327</v>
      </c>
      <c r="G98" s="67" t="s">
        <v>339</v>
      </c>
      <c r="H98" s="67" t="s">
        <v>329</v>
      </c>
      <c r="I98" s="67" t="s">
        <v>99</v>
      </c>
      <c r="J98" s="67" t="s">
        <v>100</v>
      </c>
      <c r="K98" s="69">
        <v>2</v>
      </c>
      <c r="L98" s="70">
        <v>111302.29132257048</v>
      </c>
      <c r="M98" s="70">
        <f>+PurchaseOrderReturnExportWithDetailRecordTable[[#This Row],[Số lượng]]*PurchaseOrderReturnExportWithDetailRecordTable[[#This Row],[Giá trả hàng]]</f>
        <v>222604.58264514097</v>
      </c>
    </row>
    <row r="99" spans="1:13" x14ac:dyDescent="0.25">
      <c r="A99" s="63">
        <f>+MONTH(PurchaseOrderReturnExportWithDetailRecordTable[[#This Row],[Thời gian]])</f>
        <v>3</v>
      </c>
      <c r="B99" s="67" t="s">
        <v>186</v>
      </c>
      <c r="C99" s="67" t="s">
        <v>201</v>
      </c>
      <c r="D99" s="68" t="s">
        <v>202</v>
      </c>
      <c r="E99" s="67" t="s">
        <v>326</v>
      </c>
      <c r="F99" s="67" t="s">
        <v>327</v>
      </c>
      <c r="G99" s="67" t="s">
        <v>336</v>
      </c>
      <c r="H99" s="67" t="s">
        <v>335</v>
      </c>
      <c r="I99" s="67" t="s">
        <v>89</v>
      </c>
      <c r="J99" s="67" t="s">
        <v>90</v>
      </c>
      <c r="K99" s="69">
        <v>2</v>
      </c>
      <c r="L99" s="70">
        <v>55385.033921121219</v>
      </c>
      <c r="M99" s="70">
        <f>+PurchaseOrderReturnExportWithDetailRecordTable[[#This Row],[Số lượng]]*PurchaseOrderReturnExportWithDetailRecordTable[[#This Row],[Giá trả hàng]]</f>
        <v>110770.06784224244</v>
      </c>
    </row>
    <row r="100" spans="1:13" x14ac:dyDescent="0.25">
      <c r="A100" s="63">
        <f>+MONTH(PurchaseOrderReturnExportWithDetailRecordTable[[#This Row],[Thời gian]])</f>
        <v>3</v>
      </c>
      <c r="B100" s="67" t="s">
        <v>186</v>
      </c>
      <c r="C100" s="67" t="s">
        <v>201</v>
      </c>
      <c r="D100" s="68" t="s">
        <v>202</v>
      </c>
      <c r="E100" s="67" t="s">
        <v>326</v>
      </c>
      <c r="F100" s="67" t="s">
        <v>327</v>
      </c>
      <c r="G100" s="67" t="s">
        <v>338</v>
      </c>
      <c r="H100" s="67" t="s">
        <v>337</v>
      </c>
      <c r="I100" s="67" t="s">
        <v>91</v>
      </c>
      <c r="J100" s="67" t="s">
        <v>90</v>
      </c>
      <c r="K100" s="69">
        <v>2</v>
      </c>
      <c r="L100" s="70">
        <v>54529.674756308297</v>
      </c>
      <c r="M100" s="70">
        <f>+PurchaseOrderReturnExportWithDetailRecordTable[[#This Row],[Số lượng]]*PurchaseOrderReturnExportWithDetailRecordTable[[#This Row],[Giá trả hàng]]</f>
        <v>109059.34951261659</v>
      </c>
    </row>
    <row r="101" spans="1:13" x14ac:dyDescent="0.25">
      <c r="A101" s="63">
        <f>+MONTH(PurchaseOrderReturnExportWithDetailRecordTable[[#This Row],[Thời gian]])</f>
        <v>2</v>
      </c>
      <c r="B101" s="67" t="s">
        <v>186</v>
      </c>
      <c r="C101" s="67" t="s">
        <v>187</v>
      </c>
      <c r="D101" s="68" t="s">
        <v>188</v>
      </c>
      <c r="E101" s="67" t="s">
        <v>326</v>
      </c>
      <c r="F101" s="67" t="s">
        <v>327</v>
      </c>
      <c r="G101" s="67" t="s">
        <v>334</v>
      </c>
      <c r="H101" s="67" t="s">
        <v>329</v>
      </c>
      <c r="I101" s="67" t="s">
        <v>93</v>
      </c>
      <c r="J101" s="67" t="s">
        <v>88</v>
      </c>
      <c r="K101" s="69">
        <v>1</v>
      </c>
      <c r="L101" s="70">
        <v>55595</v>
      </c>
      <c r="M101" s="70">
        <f>+PurchaseOrderReturnExportWithDetailRecordTable[[#This Row],[Số lượng]]*PurchaseOrderReturnExportWithDetailRecordTable[[#This Row],[Giá trả hàng]]</f>
        <v>55595</v>
      </c>
    </row>
    <row r="102" spans="1:13" x14ac:dyDescent="0.25">
      <c r="A102" s="63">
        <f>+MONTH(PurchaseOrderReturnExportWithDetailRecordTable[[#This Row],[Thời gian]])</f>
        <v>2</v>
      </c>
      <c r="B102" s="67" t="s">
        <v>186</v>
      </c>
      <c r="C102" s="67" t="s">
        <v>195</v>
      </c>
      <c r="D102" s="68" t="s">
        <v>196</v>
      </c>
      <c r="E102" s="67" t="s">
        <v>326</v>
      </c>
      <c r="F102" s="67" t="s">
        <v>327</v>
      </c>
      <c r="G102" s="67" t="s">
        <v>339</v>
      </c>
      <c r="H102" s="67" t="s">
        <v>329</v>
      </c>
      <c r="I102" s="67" t="s">
        <v>99</v>
      </c>
      <c r="J102" s="67" t="s">
        <v>100</v>
      </c>
      <c r="K102" s="69">
        <v>2</v>
      </c>
      <c r="L102" s="70">
        <v>111302.39999999999</v>
      </c>
      <c r="M102" s="70">
        <f>+PurchaseOrderReturnExportWithDetailRecordTable[[#This Row],[Số lượng]]*PurchaseOrderReturnExportWithDetailRecordTable[[#This Row],[Giá trả hàng]]</f>
        <v>222604.79999999999</v>
      </c>
    </row>
    <row r="103" spans="1:13" x14ac:dyDescent="0.25">
      <c r="A103" s="63">
        <f>+MONTH(PurchaseOrderReturnExportWithDetailRecordTable[[#This Row],[Thời gian]])</f>
        <v>2</v>
      </c>
      <c r="B103" s="67" t="s">
        <v>186</v>
      </c>
      <c r="C103" s="67" t="s">
        <v>203</v>
      </c>
      <c r="D103" s="68" t="s">
        <v>204</v>
      </c>
      <c r="E103" s="67" t="s">
        <v>326</v>
      </c>
      <c r="F103" s="67" t="s">
        <v>327</v>
      </c>
      <c r="G103" s="67" t="s">
        <v>339</v>
      </c>
      <c r="H103" s="67" t="s">
        <v>329</v>
      </c>
      <c r="I103" s="67" t="s">
        <v>99</v>
      </c>
      <c r="J103" s="67" t="s">
        <v>100</v>
      </c>
      <c r="K103" s="69">
        <v>3</v>
      </c>
      <c r="L103" s="70">
        <v>108061.78</v>
      </c>
      <c r="M103" s="70">
        <f>+PurchaseOrderReturnExportWithDetailRecordTable[[#This Row],[Số lượng]]*PurchaseOrderReturnExportWithDetailRecordTable[[#This Row],[Giá trả hàng]]</f>
        <v>324185.33999999997</v>
      </c>
    </row>
    <row r="104" spans="1:13" x14ac:dyDescent="0.25">
      <c r="A104" s="63">
        <f>+MONTH(PurchaseOrderReturnExportWithDetailRecordTable[[#This Row],[Thời gian]])</f>
        <v>2</v>
      </c>
      <c r="B104" s="67" t="s">
        <v>186</v>
      </c>
      <c r="C104" s="67" t="s">
        <v>203</v>
      </c>
      <c r="D104" s="68" t="s">
        <v>204</v>
      </c>
      <c r="E104" s="67" t="s">
        <v>326</v>
      </c>
      <c r="F104" s="67" t="s">
        <v>327</v>
      </c>
      <c r="G104" s="67" t="s">
        <v>341</v>
      </c>
      <c r="H104" s="67" t="s">
        <v>329</v>
      </c>
      <c r="I104" s="67" t="s">
        <v>102</v>
      </c>
      <c r="J104" s="67" t="s">
        <v>100</v>
      </c>
      <c r="K104" s="69">
        <v>1</v>
      </c>
      <c r="L104" s="70">
        <v>94089.600000000006</v>
      </c>
      <c r="M104" s="70">
        <f>+PurchaseOrderReturnExportWithDetailRecordTable[[#This Row],[Số lượng]]*PurchaseOrderReturnExportWithDetailRecordTable[[#This Row],[Giá trả hàng]]</f>
        <v>94089.600000000006</v>
      </c>
    </row>
    <row r="105" spans="1:13" x14ac:dyDescent="0.25">
      <c r="A105" s="63">
        <f>+MONTH(PurchaseOrderReturnExportWithDetailRecordTable[[#This Row],[Thời gian]])</f>
        <v>2</v>
      </c>
      <c r="B105" s="67" t="s">
        <v>186</v>
      </c>
      <c r="C105" s="67" t="s">
        <v>203</v>
      </c>
      <c r="D105" s="68" t="s">
        <v>204</v>
      </c>
      <c r="E105" s="67" t="s">
        <v>326</v>
      </c>
      <c r="F105" s="67" t="s">
        <v>327</v>
      </c>
      <c r="G105" s="67" t="s">
        <v>342</v>
      </c>
      <c r="H105" s="67" t="s">
        <v>329</v>
      </c>
      <c r="I105" s="67" t="s">
        <v>126</v>
      </c>
      <c r="J105" s="67" t="s">
        <v>88</v>
      </c>
      <c r="K105" s="69">
        <v>1</v>
      </c>
      <c r="L105" s="70">
        <v>76982.399999999994</v>
      </c>
      <c r="M105" s="70">
        <f>+PurchaseOrderReturnExportWithDetailRecordTable[[#This Row],[Số lượng]]*PurchaseOrderReturnExportWithDetailRecordTable[[#This Row],[Giá trả hàng]]</f>
        <v>76982.399999999994</v>
      </c>
    </row>
    <row r="106" spans="1:13" x14ac:dyDescent="0.25">
      <c r="A106" s="63">
        <f>+MONTH(PurchaseOrderReturnExportWithDetailRecordTable[[#This Row],[Thời gian]])</f>
        <v>2</v>
      </c>
      <c r="B106" s="67" t="s">
        <v>186</v>
      </c>
      <c r="C106" s="67" t="s">
        <v>203</v>
      </c>
      <c r="D106" s="68" t="s">
        <v>204</v>
      </c>
      <c r="E106" s="67" t="s">
        <v>326</v>
      </c>
      <c r="F106" s="67" t="s">
        <v>327</v>
      </c>
      <c r="G106" s="67" t="s">
        <v>332</v>
      </c>
      <c r="H106" s="67" t="s">
        <v>329</v>
      </c>
      <c r="I106" s="67" t="s">
        <v>120</v>
      </c>
      <c r="J106" s="67" t="s">
        <v>88</v>
      </c>
      <c r="K106" s="69">
        <v>1</v>
      </c>
      <c r="L106" s="70">
        <v>61585.919999999998</v>
      </c>
      <c r="M106" s="70">
        <f>+PurchaseOrderReturnExportWithDetailRecordTable[[#This Row],[Số lượng]]*PurchaseOrderReturnExportWithDetailRecordTable[[#This Row],[Giá trả hàng]]</f>
        <v>61585.919999999998</v>
      </c>
    </row>
    <row r="107" spans="1:13" x14ac:dyDescent="0.25">
      <c r="A107" s="63">
        <f>+MONTH(PurchaseOrderReturnExportWithDetailRecordTable[[#This Row],[Thời gian]])</f>
        <v>2</v>
      </c>
      <c r="B107" s="67" t="s">
        <v>186</v>
      </c>
      <c r="C107" s="67" t="s">
        <v>203</v>
      </c>
      <c r="D107" s="68" t="s">
        <v>204</v>
      </c>
      <c r="E107" s="67" t="s">
        <v>326</v>
      </c>
      <c r="F107" s="67" t="s">
        <v>327</v>
      </c>
      <c r="G107" s="67" t="s">
        <v>336</v>
      </c>
      <c r="H107" s="67" t="s">
        <v>335</v>
      </c>
      <c r="I107" s="67" t="s">
        <v>89</v>
      </c>
      <c r="J107" s="67" t="s">
        <v>90</v>
      </c>
      <c r="K107" s="69">
        <v>1</v>
      </c>
      <c r="L107" s="70">
        <v>54014.75</v>
      </c>
      <c r="M107" s="70">
        <f>+PurchaseOrderReturnExportWithDetailRecordTable[[#This Row],[Số lượng]]*PurchaseOrderReturnExportWithDetailRecordTable[[#This Row],[Giá trả hàng]]</f>
        <v>54014.75</v>
      </c>
    </row>
    <row r="108" spans="1:13" x14ac:dyDescent="0.25">
      <c r="A108" s="63">
        <f>+MONTH(PurchaseOrderReturnExportWithDetailRecordTable[[#This Row],[Thời gian]])</f>
        <v>1</v>
      </c>
      <c r="B108" s="67" t="s">
        <v>186</v>
      </c>
      <c r="C108" s="67" t="s">
        <v>207</v>
      </c>
      <c r="D108" s="68" t="s">
        <v>208</v>
      </c>
      <c r="E108" s="67" t="s">
        <v>326</v>
      </c>
      <c r="F108" s="67" t="s">
        <v>327</v>
      </c>
      <c r="G108" s="67" t="s">
        <v>341</v>
      </c>
      <c r="H108" s="67" t="s">
        <v>329</v>
      </c>
      <c r="I108" s="67" t="s">
        <v>102</v>
      </c>
      <c r="J108" s="67" t="s">
        <v>100</v>
      </c>
      <c r="K108" s="69">
        <v>2</v>
      </c>
      <c r="L108" s="70">
        <v>94089.600000000006</v>
      </c>
      <c r="M108" s="70">
        <f>+PurchaseOrderReturnExportWithDetailRecordTable[[#This Row],[Số lượng]]*PurchaseOrderReturnExportWithDetailRecordTable[[#This Row],[Giá trả hàng]]</f>
        <v>188179.20000000001</v>
      </c>
    </row>
    <row r="109" spans="1:13" x14ac:dyDescent="0.25">
      <c r="A109" s="63">
        <f>+MONTH(PurchaseOrderReturnExportWithDetailRecordTable[[#This Row],[Thời gian]])</f>
        <v>1</v>
      </c>
      <c r="B109" s="67" t="s">
        <v>186</v>
      </c>
      <c r="C109" s="67" t="s">
        <v>207</v>
      </c>
      <c r="D109" s="68" t="s">
        <v>208</v>
      </c>
      <c r="E109" s="67" t="s">
        <v>326</v>
      </c>
      <c r="F109" s="67" t="s">
        <v>327</v>
      </c>
      <c r="G109" s="67" t="s">
        <v>333</v>
      </c>
      <c r="H109" s="67" t="s">
        <v>329</v>
      </c>
      <c r="I109" s="67" t="s">
        <v>92</v>
      </c>
      <c r="J109" s="67" t="s">
        <v>88</v>
      </c>
      <c r="K109" s="69">
        <v>2</v>
      </c>
      <c r="L109" s="70">
        <v>90510.77</v>
      </c>
      <c r="M109" s="70">
        <f>+PurchaseOrderReturnExportWithDetailRecordTable[[#This Row],[Số lượng]]*PurchaseOrderReturnExportWithDetailRecordTable[[#This Row],[Giá trả hàng]]</f>
        <v>181021.54</v>
      </c>
    </row>
    <row r="110" spans="1:13" x14ac:dyDescent="0.25">
      <c r="A110" s="63">
        <f>+MONTH(PurchaseOrderReturnExportWithDetailRecordTable[[#This Row],[Thời gian]])</f>
        <v>1</v>
      </c>
      <c r="B110" s="67" t="s">
        <v>186</v>
      </c>
      <c r="C110" s="67" t="s">
        <v>207</v>
      </c>
      <c r="D110" s="68" t="s">
        <v>208</v>
      </c>
      <c r="E110" s="67" t="s">
        <v>326</v>
      </c>
      <c r="F110" s="67" t="s">
        <v>327</v>
      </c>
      <c r="G110" s="67" t="s">
        <v>331</v>
      </c>
      <c r="H110" s="67" t="s">
        <v>329</v>
      </c>
      <c r="I110" s="67" t="s">
        <v>87</v>
      </c>
      <c r="J110" s="67" t="s">
        <v>88</v>
      </c>
      <c r="K110" s="69">
        <v>2</v>
      </c>
      <c r="L110" s="70">
        <v>63296.639999999999</v>
      </c>
      <c r="M110" s="70">
        <f>+PurchaseOrderReturnExportWithDetailRecordTable[[#This Row],[Số lượng]]*PurchaseOrderReturnExportWithDetailRecordTable[[#This Row],[Giá trả hàng]]</f>
        <v>126593.28</v>
      </c>
    </row>
    <row r="111" spans="1:13" x14ac:dyDescent="0.25">
      <c r="A111" s="63">
        <f>+MONTH(PurchaseOrderReturnExportWithDetailRecordTable[[#This Row],[Thời gian]])</f>
        <v>1</v>
      </c>
      <c r="B111" s="67" t="s">
        <v>186</v>
      </c>
      <c r="C111" s="67" t="s">
        <v>207</v>
      </c>
      <c r="D111" s="68" t="s">
        <v>208</v>
      </c>
      <c r="E111" s="67" t="s">
        <v>326</v>
      </c>
      <c r="F111" s="67" t="s">
        <v>327</v>
      </c>
      <c r="G111" s="67" t="s">
        <v>342</v>
      </c>
      <c r="H111" s="67" t="s">
        <v>329</v>
      </c>
      <c r="I111" s="67" t="s">
        <v>126</v>
      </c>
      <c r="J111" s="67" t="s">
        <v>88</v>
      </c>
      <c r="K111" s="69">
        <v>1</v>
      </c>
      <c r="L111" s="70">
        <v>76982.399999999994</v>
      </c>
      <c r="M111" s="70">
        <f>+PurchaseOrderReturnExportWithDetailRecordTable[[#This Row],[Số lượng]]*PurchaseOrderReturnExportWithDetailRecordTable[[#This Row],[Giá trả hàng]]</f>
        <v>76982.399999999994</v>
      </c>
    </row>
    <row r="112" spans="1:13" x14ac:dyDescent="0.25">
      <c r="A112" s="63">
        <f>+MONTH(PurchaseOrderReturnExportWithDetailRecordTable[[#This Row],[Thời gian]])</f>
        <v>1</v>
      </c>
      <c r="B112" s="67" t="s">
        <v>186</v>
      </c>
      <c r="C112" s="67" t="s">
        <v>207</v>
      </c>
      <c r="D112" s="68" t="s">
        <v>208</v>
      </c>
      <c r="E112" s="67" t="s">
        <v>326</v>
      </c>
      <c r="F112" s="67" t="s">
        <v>327</v>
      </c>
      <c r="G112" s="67" t="s">
        <v>334</v>
      </c>
      <c r="H112" s="67" t="s">
        <v>329</v>
      </c>
      <c r="I112" s="67" t="s">
        <v>93</v>
      </c>
      <c r="J112" s="67" t="s">
        <v>88</v>
      </c>
      <c r="K112" s="69">
        <v>1</v>
      </c>
      <c r="L112" s="70">
        <v>57640.89</v>
      </c>
      <c r="M112" s="70">
        <f>+PurchaseOrderReturnExportWithDetailRecordTable[[#This Row],[Số lượng]]*PurchaseOrderReturnExportWithDetailRecordTable[[#This Row],[Giá trả hàng]]</f>
        <v>57640.89</v>
      </c>
    </row>
    <row r="113" spans="1:13" x14ac:dyDescent="0.25">
      <c r="A113" s="63">
        <f>+MONTH(PurchaseOrderReturnExportWithDetailRecordTable[[#This Row],[Thời gian]])</f>
        <v>1</v>
      </c>
      <c r="B113" s="67" t="s">
        <v>186</v>
      </c>
      <c r="C113" s="67" t="s">
        <v>207</v>
      </c>
      <c r="D113" s="68" t="s">
        <v>208</v>
      </c>
      <c r="E113" s="67" t="s">
        <v>326</v>
      </c>
      <c r="F113" s="67" t="s">
        <v>327</v>
      </c>
      <c r="G113" s="67" t="s">
        <v>338</v>
      </c>
      <c r="H113" s="67" t="s">
        <v>337</v>
      </c>
      <c r="I113" s="67" t="s">
        <v>91</v>
      </c>
      <c r="J113" s="67" t="s">
        <v>90</v>
      </c>
      <c r="K113" s="69">
        <v>1</v>
      </c>
      <c r="L113" s="70">
        <v>53538.28</v>
      </c>
      <c r="M113" s="70">
        <f>+PurchaseOrderReturnExportWithDetailRecordTable[[#This Row],[Số lượng]]*PurchaseOrderReturnExportWithDetailRecordTable[[#This Row],[Giá trả hàng]]</f>
        <v>53538.28</v>
      </c>
    </row>
    <row r="114" spans="1:13" x14ac:dyDescent="0.25">
      <c r="A114" s="63">
        <f>+MONTH(PurchaseOrderReturnExportWithDetailRecordTable[[#This Row],[Thời gian]])</f>
        <v>12</v>
      </c>
      <c r="B114" s="67" t="s">
        <v>186</v>
      </c>
      <c r="C114" s="67" t="s">
        <v>193</v>
      </c>
      <c r="D114" s="68" t="s">
        <v>194</v>
      </c>
      <c r="E114" s="67" t="s">
        <v>326</v>
      </c>
      <c r="F114" s="67" t="s">
        <v>327</v>
      </c>
      <c r="G114" s="67" t="s">
        <v>338</v>
      </c>
      <c r="H114" s="67" t="s">
        <v>337</v>
      </c>
      <c r="I114" s="67" t="s">
        <v>91</v>
      </c>
      <c r="J114" s="67" t="s">
        <v>90</v>
      </c>
      <c r="K114" s="69">
        <v>2</v>
      </c>
      <c r="L114" s="70">
        <v>53538.28</v>
      </c>
      <c r="M114" s="70">
        <f>+PurchaseOrderReturnExportWithDetailRecordTable[[#This Row],[Số lượng]]*PurchaseOrderReturnExportWithDetailRecordTable[[#This Row],[Giá trả hàng]]</f>
        <v>107076.56</v>
      </c>
    </row>
    <row r="115" spans="1:13" x14ac:dyDescent="0.25">
      <c r="A115" s="63">
        <f>+MONTH(PurchaseOrderReturnExportWithDetailRecordTable[[#This Row],[Thời gian]])</f>
        <v>12</v>
      </c>
      <c r="B115" s="67" t="s">
        <v>186</v>
      </c>
      <c r="C115" s="67" t="s">
        <v>193</v>
      </c>
      <c r="D115" s="68" t="s">
        <v>194</v>
      </c>
      <c r="E115" s="67" t="s">
        <v>326</v>
      </c>
      <c r="F115" s="67" t="s">
        <v>327</v>
      </c>
      <c r="G115" s="67" t="s">
        <v>341</v>
      </c>
      <c r="H115" s="67" t="s">
        <v>329</v>
      </c>
      <c r="I115" s="67" t="s">
        <v>102</v>
      </c>
      <c r="J115" s="67" t="s">
        <v>100</v>
      </c>
      <c r="K115" s="69">
        <v>1</v>
      </c>
      <c r="L115" s="70">
        <v>94089.600000000006</v>
      </c>
      <c r="M115" s="70">
        <f>+PurchaseOrderReturnExportWithDetailRecordTable[[#This Row],[Số lượng]]*PurchaseOrderReturnExportWithDetailRecordTable[[#This Row],[Giá trả hàng]]</f>
        <v>94089.600000000006</v>
      </c>
    </row>
    <row r="116" spans="1:13" x14ac:dyDescent="0.25">
      <c r="A116" s="63">
        <f>+MONTH(PurchaseOrderReturnExportWithDetailRecordTable[[#This Row],[Thời gian]])</f>
        <v>12</v>
      </c>
      <c r="B116" s="67" t="s">
        <v>186</v>
      </c>
      <c r="C116" s="67" t="s">
        <v>193</v>
      </c>
      <c r="D116" s="68" t="s">
        <v>194</v>
      </c>
      <c r="E116" s="67" t="s">
        <v>326</v>
      </c>
      <c r="F116" s="67" t="s">
        <v>327</v>
      </c>
      <c r="G116" s="67" t="s">
        <v>334</v>
      </c>
      <c r="H116" s="67" t="s">
        <v>329</v>
      </c>
      <c r="I116" s="67" t="s">
        <v>93</v>
      </c>
      <c r="J116" s="67" t="s">
        <v>88</v>
      </c>
      <c r="K116" s="69">
        <v>1</v>
      </c>
      <c r="L116" s="70">
        <v>57640.89</v>
      </c>
      <c r="M116" s="70">
        <f>+PurchaseOrderReturnExportWithDetailRecordTable[[#This Row],[Số lượng]]*PurchaseOrderReturnExportWithDetailRecordTable[[#This Row],[Giá trả hàng]]</f>
        <v>57640.89</v>
      </c>
    </row>
    <row r="117" spans="1:13" x14ac:dyDescent="0.25">
      <c r="A117" s="63">
        <f>+MONTH(PurchaseOrderReturnExportWithDetailRecordTable[[#This Row],[Thời gian]])</f>
        <v>10</v>
      </c>
      <c r="B117" s="67" t="s">
        <v>186</v>
      </c>
      <c r="C117" s="67" t="s">
        <v>205</v>
      </c>
      <c r="D117" s="68" t="s">
        <v>206</v>
      </c>
      <c r="E117" s="67" t="s">
        <v>326</v>
      </c>
      <c r="F117" s="67" t="s">
        <v>327</v>
      </c>
      <c r="G117" s="67" t="s">
        <v>330</v>
      </c>
      <c r="H117" s="67" t="s">
        <v>329</v>
      </c>
      <c r="I117" s="67" t="s">
        <v>109</v>
      </c>
      <c r="J117" s="67" t="s">
        <v>88</v>
      </c>
      <c r="K117" s="69">
        <v>2</v>
      </c>
      <c r="L117" s="70">
        <v>115144.76799012996</v>
      </c>
      <c r="M117" s="70">
        <f>+PurchaseOrderReturnExportWithDetailRecordTable[[#This Row],[Số lượng]]*PurchaseOrderReturnExportWithDetailRecordTable[[#This Row],[Giá trả hàng]]</f>
        <v>230289.53598025991</v>
      </c>
    </row>
    <row r="118" spans="1:13" x14ac:dyDescent="0.25">
      <c r="A118" s="63">
        <f>+MONTH(PurchaseOrderReturnExportWithDetailRecordTable[[#This Row],[Thời gian]])</f>
        <v>10</v>
      </c>
      <c r="B118" s="67" t="s">
        <v>186</v>
      </c>
      <c r="C118" s="67" t="s">
        <v>205</v>
      </c>
      <c r="D118" s="68" t="s">
        <v>206</v>
      </c>
      <c r="E118" s="67" t="s">
        <v>326</v>
      </c>
      <c r="F118" s="67" t="s">
        <v>327</v>
      </c>
      <c r="G118" s="67" t="s">
        <v>341</v>
      </c>
      <c r="H118" s="67" t="s">
        <v>329</v>
      </c>
      <c r="I118" s="67" t="s">
        <v>102</v>
      </c>
      <c r="J118" s="67" t="s">
        <v>100</v>
      </c>
      <c r="K118" s="69">
        <v>1</v>
      </c>
      <c r="L118" s="70">
        <v>94089.464019740088</v>
      </c>
      <c r="M118" s="70">
        <f>+PurchaseOrderReturnExportWithDetailRecordTable[[#This Row],[Số lượng]]*PurchaseOrderReturnExportWithDetailRecordTable[[#This Row],[Giá trả hàng]]</f>
        <v>94089.464019740088</v>
      </c>
    </row>
    <row r="119" spans="1:13" x14ac:dyDescent="0.25">
      <c r="A119" s="63">
        <f>+MONTH(PurchaseOrderReturnExportWithDetailRecordTable[[#This Row],[Thời gian]])</f>
        <v>8</v>
      </c>
      <c r="B119" s="67" t="s">
        <v>186</v>
      </c>
      <c r="C119" s="67" t="s">
        <v>197</v>
      </c>
      <c r="D119" s="68" t="s">
        <v>198</v>
      </c>
      <c r="E119" s="67" t="s">
        <v>326</v>
      </c>
      <c r="F119" s="67" t="s">
        <v>327</v>
      </c>
      <c r="G119" s="67" t="s">
        <v>339</v>
      </c>
      <c r="H119" s="67" t="s">
        <v>329</v>
      </c>
      <c r="I119" s="67" t="s">
        <v>99</v>
      </c>
      <c r="J119" s="67" t="s">
        <v>100</v>
      </c>
      <c r="K119" s="69">
        <v>4</v>
      </c>
      <c r="L119" s="70">
        <v>88515.72</v>
      </c>
      <c r="M119" s="70">
        <f>+PurchaseOrderReturnExportWithDetailRecordTable[[#This Row],[Số lượng]]*PurchaseOrderReturnExportWithDetailRecordTable[[#This Row],[Giá trả hàng]]</f>
        <v>354062.88</v>
      </c>
    </row>
    <row r="120" spans="1:13" x14ac:dyDescent="0.25">
      <c r="A120" s="63">
        <f>+MONTH(PurchaseOrderReturnExportWithDetailRecordTable[[#This Row],[Thời gian]])</f>
        <v>8</v>
      </c>
      <c r="B120" s="67" t="s">
        <v>186</v>
      </c>
      <c r="C120" s="67" t="s">
        <v>197</v>
      </c>
      <c r="D120" s="68" t="s">
        <v>198</v>
      </c>
      <c r="E120" s="67" t="s">
        <v>326</v>
      </c>
      <c r="F120" s="67" t="s">
        <v>327</v>
      </c>
      <c r="G120" s="67" t="s">
        <v>336</v>
      </c>
      <c r="H120" s="67" t="s">
        <v>335</v>
      </c>
      <c r="I120" s="67" t="s">
        <v>89</v>
      </c>
      <c r="J120" s="67" t="s">
        <v>90</v>
      </c>
      <c r="K120" s="69">
        <v>4</v>
      </c>
      <c r="L120" s="70">
        <v>44046.720000000001</v>
      </c>
      <c r="M120" s="70">
        <f>+PurchaseOrderReturnExportWithDetailRecordTable[[#This Row],[Số lượng]]*PurchaseOrderReturnExportWithDetailRecordTable[[#This Row],[Giá trả hàng]]</f>
        <v>176186.88</v>
      </c>
    </row>
    <row r="121" spans="1:13" x14ac:dyDescent="0.25">
      <c r="A121" s="63">
        <f>+MONTH(PurchaseOrderReturnExportWithDetailRecordTable[[#This Row],[Thời gian]])</f>
        <v>8</v>
      </c>
      <c r="B121" s="67" t="s">
        <v>186</v>
      </c>
      <c r="C121" s="67" t="s">
        <v>197</v>
      </c>
      <c r="D121" s="68" t="s">
        <v>198</v>
      </c>
      <c r="E121" s="67" t="s">
        <v>326</v>
      </c>
      <c r="F121" s="67" t="s">
        <v>327</v>
      </c>
      <c r="G121" s="67" t="s">
        <v>338</v>
      </c>
      <c r="H121" s="67" t="s">
        <v>337</v>
      </c>
      <c r="I121" s="67" t="s">
        <v>91</v>
      </c>
      <c r="J121" s="67" t="s">
        <v>90</v>
      </c>
      <c r="K121" s="69">
        <v>3</v>
      </c>
      <c r="L121" s="70">
        <v>51638</v>
      </c>
      <c r="M121" s="70">
        <f>+PurchaseOrderReturnExportWithDetailRecordTable[[#This Row],[Số lượng]]*PurchaseOrderReturnExportWithDetailRecordTable[[#This Row],[Giá trả hàng]]</f>
        <v>154914</v>
      </c>
    </row>
    <row r="122" spans="1:13" x14ac:dyDescent="0.25">
      <c r="A122" s="63">
        <f>+MONTH(PurchaseOrderReturnExportWithDetailRecordTable[[#This Row],[Thời gian]])</f>
        <v>8</v>
      </c>
      <c r="B122" s="67" t="s">
        <v>186</v>
      </c>
      <c r="C122" s="67" t="s">
        <v>197</v>
      </c>
      <c r="D122" s="68" t="s">
        <v>198</v>
      </c>
      <c r="E122" s="67" t="s">
        <v>326</v>
      </c>
      <c r="F122" s="67" t="s">
        <v>327</v>
      </c>
      <c r="G122" s="67" t="s">
        <v>343</v>
      </c>
      <c r="H122" s="67"/>
      <c r="I122" s="67" t="s">
        <v>143</v>
      </c>
      <c r="J122" s="67" t="s">
        <v>88</v>
      </c>
      <c r="K122" s="69">
        <v>2</v>
      </c>
      <c r="L122" s="70">
        <v>38631.599999999999</v>
      </c>
      <c r="M122" s="70">
        <f>+PurchaseOrderReturnExportWithDetailRecordTable[[#This Row],[Số lượng]]*PurchaseOrderReturnExportWithDetailRecordTable[[#This Row],[Giá trả hàng]]</f>
        <v>77263.199999999997</v>
      </c>
    </row>
    <row r="123" spans="1:13" x14ac:dyDescent="0.25">
      <c r="A123" s="63">
        <f>+MONTH(PurchaseOrderReturnExportWithDetailRecordTable[[#This Row],[Thời gian]])</f>
        <v>8</v>
      </c>
      <c r="B123" s="67" t="s">
        <v>186</v>
      </c>
      <c r="C123" s="67" t="s">
        <v>197</v>
      </c>
      <c r="D123" s="68" t="s">
        <v>198</v>
      </c>
      <c r="E123" s="67" t="s">
        <v>326</v>
      </c>
      <c r="F123" s="67" t="s">
        <v>327</v>
      </c>
      <c r="G123" s="67" t="s">
        <v>341</v>
      </c>
      <c r="H123" s="67" t="s">
        <v>329</v>
      </c>
      <c r="I123" s="67" t="s">
        <v>102</v>
      </c>
      <c r="J123" s="67" t="s">
        <v>100</v>
      </c>
      <c r="K123" s="69">
        <v>1</v>
      </c>
      <c r="L123" s="70">
        <v>76212.36</v>
      </c>
      <c r="M123" s="70">
        <f>+PurchaseOrderReturnExportWithDetailRecordTable[[#This Row],[Số lượng]]*PurchaseOrderReturnExportWithDetailRecordTable[[#This Row],[Giá trả hàng]]</f>
        <v>76212.36</v>
      </c>
    </row>
    <row r="124" spans="1:13" x14ac:dyDescent="0.25">
      <c r="A124" s="63">
        <f>+MONTH(PurchaseOrderReturnExportWithDetailRecordTable[[#This Row],[Thời gian]])</f>
        <v>8</v>
      </c>
      <c r="B124" s="67" t="s">
        <v>186</v>
      </c>
      <c r="C124" s="67" t="s">
        <v>197</v>
      </c>
      <c r="D124" s="68" t="s">
        <v>198</v>
      </c>
      <c r="E124" s="67" t="s">
        <v>326</v>
      </c>
      <c r="F124" s="67" t="s">
        <v>327</v>
      </c>
      <c r="G124" s="67" t="s">
        <v>342</v>
      </c>
      <c r="H124" s="67" t="s">
        <v>329</v>
      </c>
      <c r="I124" s="67" t="s">
        <v>126</v>
      </c>
      <c r="J124" s="67" t="s">
        <v>88</v>
      </c>
      <c r="K124" s="69">
        <v>1</v>
      </c>
      <c r="L124" s="70">
        <v>74250</v>
      </c>
      <c r="M124" s="70">
        <f>+PurchaseOrderReturnExportWithDetailRecordTable[[#This Row],[Số lượng]]*PurchaseOrderReturnExportWithDetailRecordTable[[#This Row],[Giá trả hàng]]</f>
        <v>74250</v>
      </c>
    </row>
    <row r="125" spans="1:13" x14ac:dyDescent="0.25">
      <c r="A125" s="63">
        <f>+MONTH(PurchaseOrderReturnExportWithDetailRecordTable[[#This Row],[Thời gian]])</f>
        <v>8</v>
      </c>
      <c r="B125" s="67" t="s">
        <v>186</v>
      </c>
      <c r="C125" s="67" t="s">
        <v>197</v>
      </c>
      <c r="D125" s="68" t="s">
        <v>198</v>
      </c>
      <c r="E125" s="67" t="s">
        <v>326</v>
      </c>
      <c r="F125" s="67" t="s">
        <v>327</v>
      </c>
      <c r="G125" s="67" t="s">
        <v>331</v>
      </c>
      <c r="H125" s="67" t="s">
        <v>329</v>
      </c>
      <c r="I125" s="67" t="s">
        <v>87</v>
      </c>
      <c r="J125" s="67" t="s">
        <v>88</v>
      </c>
      <c r="K125" s="69">
        <v>1</v>
      </c>
      <c r="L125" s="70">
        <v>63296.639999999999</v>
      </c>
      <c r="M125" s="70">
        <f>+PurchaseOrderReturnExportWithDetailRecordTable[[#This Row],[Số lượng]]*PurchaseOrderReturnExportWithDetailRecordTable[[#This Row],[Giá trả hàng]]</f>
        <v>63296.639999999999</v>
      </c>
    </row>
    <row r="126" spans="1:13" x14ac:dyDescent="0.25">
      <c r="M126" s="65">
        <f>+SUBTOTAL(9,PurchaseOrderReturnExportWithDetailRecordTable[Thành tiền trả hàng])</f>
        <v>17287086.899999995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FD061-1C66-44D8-9A98-3D0C0A9A3CBA}">
  <dimension ref="B3:N11"/>
  <sheetViews>
    <sheetView workbookViewId="0">
      <selection activeCell="G20" sqref="G20"/>
    </sheetView>
  </sheetViews>
  <sheetFormatPr defaultRowHeight="15" x14ac:dyDescent="0.25"/>
  <cols>
    <col min="1" max="1" width="3.85546875" customWidth="1"/>
    <col min="2" max="2" width="14.140625" customWidth="1"/>
    <col min="3" max="3" width="10.85546875" customWidth="1"/>
    <col min="5" max="5" width="11.42578125" customWidth="1"/>
    <col min="6" max="6" width="44.85546875" customWidth="1"/>
    <col min="7" max="7" width="41.7109375" customWidth="1"/>
    <col min="12" max="13" width="23.140625" customWidth="1"/>
    <col min="14" max="14" width="20" customWidth="1"/>
  </cols>
  <sheetData>
    <row r="3" spans="2:14" ht="27.75" customHeight="1" x14ac:dyDescent="0.25">
      <c r="B3" s="30" t="s">
        <v>4</v>
      </c>
      <c r="C3" s="7" t="s">
        <v>0</v>
      </c>
      <c r="D3" s="7" t="s">
        <v>52</v>
      </c>
      <c r="E3" s="7" t="s">
        <v>26</v>
      </c>
      <c r="F3" s="7" t="s">
        <v>7</v>
      </c>
      <c r="G3" s="7" t="s">
        <v>41</v>
      </c>
      <c r="H3" s="3" t="s">
        <v>22</v>
      </c>
      <c r="I3" s="3" t="s">
        <v>8</v>
      </c>
      <c r="J3" s="3" t="s">
        <v>24</v>
      </c>
      <c r="K3" s="3" t="s">
        <v>43</v>
      </c>
      <c r="L3" s="51" t="s">
        <v>312</v>
      </c>
      <c r="M3" s="51" t="s">
        <v>321</v>
      </c>
      <c r="N3" s="54" t="s">
        <v>318</v>
      </c>
    </row>
    <row r="4" spans="2:14" x14ac:dyDescent="0.25">
      <c r="B4" s="1">
        <v>44884</v>
      </c>
      <c r="C4" s="53" t="s">
        <v>309</v>
      </c>
      <c r="D4" s="5" t="s">
        <v>16</v>
      </c>
      <c r="E4" s="5" t="s">
        <v>9</v>
      </c>
      <c r="F4" s="5" t="s">
        <v>11</v>
      </c>
      <c r="G4" s="5" t="s">
        <v>310</v>
      </c>
      <c r="H4" s="6">
        <v>1814746</v>
      </c>
      <c r="I4" s="6">
        <v>72591</v>
      </c>
      <c r="J4" s="6">
        <v>139372</v>
      </c>
      <c r="K4" s="6">
        <v>1881527</v>
      </c>
      <c r="L4" s="57" t="s">
        <v>314</v>
      </c>
      <c r="M4" s="56" t="s">
        <v>316</v>
      </c>
      <c r="N4" s="56" t="s">
        <v>319</v>
      </c>
    </row>
    <row r="5" spans="2:14" x14ac:dyDescent="0.25">
      <c r="B5" s="1">
        <v>44886</v>
      </c>
      <c r="C5" s="5" t="s">
        <v>40</v>
      </c>
      <c r="D5" s="5" t="s">
        <v>16</v>
      </c>
      <c r="E5" s="5" t="s">
        <v>9</v>
      </c>
      <c r="F5" s="5" t="s">
        <v>11</v>
      </c>
      <c r="G5" s="5" t="s">
        <v>34</v>
      </c>
      <c r="H5" s="6">
        <v>1808014</v>
      </c>
      <c r="I5" s="6">
        <v>72322</v>
      </c>
      <c r="J5" s="6">
        <v>138855</v>
      </c>
      <c r="K5" s="6">
        <v>1874547</v>
      </c>
      <c r="L5" s="57" t="s">
        <v>314</v>
      </c>
      <c r="M5" s="56" t="s">
        <v>317</v>
      </c>
      <c r="N5" s="56"/>
    </row>
    <row r="6" spans="2:14" x14ac:dyDescent="0.25">
      <c r="B6" s="1">
        <v>44890</v>
      </c>
      <c r="C6" s="5" t="s">
        <v>3</v>
      </c>
      <c r="D6" s="5" t="s">
        <v>16</v>
      </c>
      <c r="E6" s="5" t="s">
        <v>9</v>
      </c>
      <c r="F6" s="5" t="s">
        <v>11</v>
      </c>
      <c r="G6" s="5" t="s">
        <v>34</v>
      </c>
      <c r="H6" s="6">
        <v>1439790</v>
      </c>
      <c r="I6" s="6">
        <v>57591</v>
      </c>
      <c r="J6" s="6">
        <v>110576</v>
      </c>
      <c r="K6" s="6">
        <v>1492775</v>
      </c>
      <c r="L6" s="57" t="s">
        <v>314</v>
      </c>
      <c r="M6" s="56" t="s">
        <v>317</v>
      </c>
      <c r="N6" s="56"/>
    </row>
    <row r="7" spans="2:14" x14ac:dyDescent="0.25">
      <c r="B7" s="1">
        <v>45075</v>
      </c>
      <c r="C7" s="5" t="s">
        <v>283</v>
      </c>
      <c r="D7" s="5" t="s">
        <v>306</v>
      </c>
      <c r="E7" s="5" t="s">
        <v>9</v>
      </c>
      <c r="F7" s="5" t="s">
        <v>11</v>
      </c>
      <c r="G7" s="5" t="s">
        <v>282</v>
      </c>
      <c r="H7" s="6">
        <v>1801324</v>
      </c>
      <c r="I7" s="6">
        <v>0</v>
      </c>
      <c r="J7" s="6">
        <v>180132</v>
      </c>
      <c r="K7" s="6">
        <v>1981456</v>
      </c>
      <c r="L7" s="57" t="s">
        <v>314</v>
      </c>
      <c r="M7" s="56" t="s">
        <v>317</v>
      </c>
      <c r="N7" s="56"/>
    </row>
    <row r="8" spans="2:14" x14ac:dyDescent="0.25">
      <c r="B8" s="1">
        <v>44884</v>
      </c>
      <c r="C8" s="5" t="s">
        <v>230</v>
      </c>
      <c r="D8" s="5" t="s">
        <v>16</v>
      </c>
      <c r="E8" s="5" t="s">
        <v>214</v>
      </c>
      <c r="F8" s="5" t="s">
        <v>215</v>
      </c>
      <c r="G8" s="5" t="s">
        <v>231</v>
      </c>
      <c r="H8" s="6">
        <v>1261236</v>
      </c>
      <c r="I8" s="6">
        <v>50449</v>
      </c>
      <c r="J8" s="6">
        <v>96863</v>
      </c>
      <c r="K8" s="6">
        <v>1307650</v>
      </c>
      <c r="L8" s="57" t="s">
        <v>314</v>
      </c>
      <c r="M8" s="56" t="s">
        <v>316</v>
      </c>
      <c r="N8" s="56" t="s">
        <v>319</v>
      </c>
    </row>
    <row r="9" spans="2:14" x14ac:dyDescent="0.25">
      <c r="B9" s="1">
        <v>44884</v>
      </c>
      <c r="C9" s="5" t="s">
        <v>232</v>
      </c>
      <c r="D9" s="5" t="s">
        <v>16</v>
      </c>
      <c r="E9" s="5" t="s">
        <v>214</v>
      </c>
      <c r="F9" s="5" t="s">
        <v>215</v>
      </c>
      <c r="G9" s="5" t="s">
        <v>233</v>
      </c>
      <c r="H9" s="6">
        <v>1261236</v>
      </c>
      <c r="I9" s="6">
        <v>50449</v>
      </c>
      <c r="J9" s="6">
        <v>96863</v>
      </c>
      <c r="K9" s="6">
        <v>1307650</v>
      </c>
      <c r="L9" s="57" t="s">
        <v>314</v>
      </c>
      <c r="M9" s="56" t="s">
        <v>316</v>
      </c>
      <c r="N9" s="56" t="s">
        <v>319</v>
      </c>
    </row>
    <row r="10" spans="2:14" x14ac:dyDescent="0.25">
      <c r="B10" s="1">
        <v>44781</v>
      </c>
      <c r="C10" s="5" t="s">
        <v>55</v>
      </c>
      <c r="D10" s="5" t="s">
        <v>16</v>
      </c>
      <c r="E10" s="5" t="s">
        <v>9</v>
      </c>
      <c r="F10" s="5" t="s">
        <v>11</v>
      </c>
      <c r="G10" s="5" t="s">
        <v>34</v>
      </c>
      <c r="H10" s="6">
        <v>1902873</v>
      </c>
      <c r="I10" s="6">
        <v>76115</v>
      </c>
      <c r="J10" s="6">
        <v>146141</v>
      </c>
      <c r="K10" s="6">
        <v>1972899</v>
      </c>
      <c r="L10" s="57">
        <v>1812284</v>
      </c>
      <c r="M10" s="55" t="s">
        <v>320</v>
      </c>
      <c r="N10" s="56" t="s">
        <v>319</v>
      </c>
    </row>
    <row r="11" spans="2:14" x14ac:dyDescent="0.25">
      <c r="B11" s="1">
        <v>44764</v>
      </c>
      <c r="C11" s="5" t="s">
        <v>39</v>
      </c>
      <c r="D11" s="5" t="s">
        <v>16</v>
      </c>
      <c r="E11" s="5" t="s">
        <v>9</v>
      </c>
      <c r="F11" s="5" t="s">
        <v>11</v>
      </c>
      <c r="G11" s="5" t="s">
        <v>50</v>
      </c>
      <c r="H11" s="6">
        <v>3243759</v>
      </c>
      <c r="I11" s="6">
        <v>129750</v>
      </c>
      <c r="J11" s="6">
        <v>249121</v>
      </c>
      <c r="K11" s="6">
        <v>3363130</v>
      </c>
      <c r="L11" s="58">
        <v>3199996</v>
      </c>
      <c r="M11" s="55" t="s">
        <v>320</v>
      </c>
      <c r="N11" s="56" t="s">
        <v>319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CN 2022-05.2023</vt:lpstr>
      <vt:lpstr>CN 06,2023</vt:lpstr>
      <vt:lpstr>T6</vt:lpstr>
      <vt:lpstr>T7</vt:lpstr>
      <vt:lpstr>2022-5.2023</vt:lpstr>
      <vt:lpstr>Hàng trả 2022-05.2023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Ketoan-ThanhPhuong</dc:creator>
  <cp:lastModifiedBy>Admin</cp:lastModifiedBy>
  <cp:lastPrinted>2023-06-24T00:54:28Z</cp:lastPrinted>
  <dcterms:created xsi:type="dcterms:W3CDTF">2023-06-20T03:04:59Z</dcterms:created>
  <dcterms:modified xsi:type="dcterms:W3CDTF">2023-08-10T09:49:09Z</dcterms:modified>
</cp:coreProperties>
</file>